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registers\"/>
    </mc:Choice>
  </mc:AlternateContent>
  <bookViews>
    <workbookView xWindow="0" yWindow="45" windowWidth="19140" windowHeight="7410"/>
  </bookViews>
  <sheets>
    <sheet name="pam 5" sheetId="1" r:id="rId1"/>
  </sheets>
  <calcPr calcId="152511"/>
</workbook>
</file>

<file path=xl/calcChain.xml><?xml version="1.0" encoding="utf-8"?>
<calcChain xmlns="http://schemas.openxmlformats.org/spreadsheetml/2006/main">
  <c r="J321" i="1" l="1"/>
  <c r="AN4" i="1" l="1"/>
  <c r="C327" i="1" l="1"/>
  <c r="Z300" i="1" l="1"/>
  <c r="U309" i="1"/>
  <c r="X346" i="1"/>
  <c r="D366" i="1"/>
  <c r="J357" i="1"/>
  <c r="D357" i="1"/>
  <c r="E321" i="1"/>
  <c r="D373" i="1"/>
  <c r="O366" i="1"/>
  <c r="J387" i="1"/>
  <c r="J384" i="1"/>
  <c r="D363" i="1"/>
  <c r="D371" i="1"/>
  <c r="D381" i="1"/>
  <c r="O355" i="1"/>
  <c r="O327" i="1"/>
  <c r="D354" i="1"/>
  <c r="J318" i="1"/>
  <c r="E318" i="1"/>
  <c r="O381" i="1"/>
  <c r="J381" i="1"/>
  <c r="BB352" i="1"/>
  <c r="O303" i="1"/>
  <c r="BK349" i="1"/>
  <c r="O299" i="1"/>
  <c r="E299" i="1"/>
  <c r="O274" i="1"/>
  <c r="J273" i="1"/>
  <c r="E263" i="1"/>
  <c r="D257" i="1"/>
  <c r="AN254" i="1"/>
  <c r="D254" i="1"/>
  <c r="T249" i="1"/>
  <c r="T245" i="1"/>
  <c r="Y240" i="1"/>
  <c r="AD238" i="1"/>
  <c r="T236" i="1"/>
  <c r="J232" i="1"/>
  <c r="O228" i="1"/>
  <c r="J228" i="1"/>
  <c r="D228" i="1"/>
  <c r="AI224" i="1"/>
  <c r="AD224" i="1"/>
  <c r="D224" i="1"/>
  <c r="AI220" i="1"/>
  <c r="AD220" i="1"/>
  <c r="Y220" i="1"/>
  <c r="T220" i="1"/>
  <c r="D220" i="1"/>
  <c r="E209" i="1"/>
  <c r="T207" i="1"/>
  <c r="J206" i="1"/>
  <c r="E206" i="1"/>
  <c r="Y196" i="1"/>
  <c r="T196" i="1"/>
  <c r="O196" i="1"/>
  <c r="J196" i="1"/>
  <c r="AN189" i="1"/>
  <c r="T188" i="1"/>
  <c r="AI187" i="1"/>
  <c r="AD187" i="1"/>
  <c r="J187" i="1"/>
  <c r="E187" i="1"/>
  <c r="AI182" i="1"/>
  <c r="AI179" i="1"/>
  <c r="T179" i="1"/>
  <c r="Y178" i="1"/>
  <c r="E177" i="1"/>
  <c r="O171" i="1"/>
  <c r="AI170" i="1"/>
  <c r="AD169" i="1"/>
  <c r="Y169" i="1"/>
  <c r="AI168" i="1"/>
  <c r="O168" i="1"/>
  <c r="AD167" i="1"/>
  <c r="J162" i="1"/>
  <c r="AX160" i="1"/>
  <c r="J159" i="1"/>
  <c r="AX157" i="1"/>
  <c r="AN156" i="1"/>
  <c r="E153" i="1"/>
  <c r="J151" i="1"/>
  <c r="E150" i="1"/>
  <c r="T149" i="1"/>
  <c r="J147" i="1"/>
  <c r="E147" i="1"/>
  <c r="T146" i="1"/>
  <c r="O146" i="1"/>
  <c r="AD145" i="1"/>
  <c r="AD141" i="1"/>
  <c r="O140" i="1"/>
  <c r="AD139" i="1"/>
  <c r="J139" i="1"/>
  <c r="T138" i="1"/>
  <c r="Y137" i="1"/>
  <c r="E137" i="1"/>
  <c r="AN136" i="1"/>
  <c r="AI136" i="1"/>
  <c r="AD136" i="1"/>
  <c r="T130" i="1"/>
  <c r="E130" i="1"/>
  <c r="E127" i="1"/>
  <c r="T125" i="1"/>
  <c r="O124" i="1"/>
  <c r="J124" i="1"/>
  <c r="AN117" i="1"/>
  <c r="AD115" i="1"/>
  <c r="AN114" i="1"/>
  <c r="J114" i="1"/>
  <c r="E109" i="1"/>
  <c r="O107" i="1"/>
  <c r="O104" i="1"/>
  <c r="Y97" i="1"/>
  <c r="AI95" i="1"/>
  <c r="O95" i="1"/>
  <c r="Y94" i="1"/>
  <c r="E94" i="1"/>
  <c r="Y89" i="1"/>
  <c r="T87" i="1"/>
  <c r="J87" i="1"/>
  <c r="Y86" i="1"/>
  <c r="E85" i="1"/>
  <c r="T84" i="1"/>
  <c r="O84" i="1"/>
  <c r="J84" i="1"/>
  <c r="AN77" i="1"/>
  <c r="AN74" i="1"/>
  <c r="J74" i="1"/>
  <c r="AD73" i="1"/>
  <c r="Y73" i="1"/>
  <c r="T73" i="1"/>
  <c r="O73" i="1"/>
  <c r="E73" i="1"/>
  <c r="T65" i="1"/>
  <c r="O64" i="1"/>
  <c r="J64" i="1"/>
  <c r="Y59" i="1"/>
  <c r="O58" i="1"/>
  <c r="E58" i="1"/>
  <c r="AD56" i="1"/>
  <c r="Y56" i="1"/>
  <c r="AI55" i="1"/>
  <c r="T55" i="1"/>
  <c r="O55" i="1"/>
  <c r="J55" i="1"/>
  <c r="E55" i="1"/>
  <c r="O48" i="1"/>
  <c r="T45" i="1"/>
  <c r="O45" i="1"/>
  <c r="J45" i="1"/>
  <c r="T40" i="1"/>
  <c r="J37" i="1"/>
  <c r="AI34" i="1"/>
  <c r="Y34" i="1"/>
  <c r="T34" i="1"/>
  <c r="J34" i="1"/>
  <c r="T26" i="1"/>
  <c r="O26" i="1"/>
  <c r="J26" i="1"/>
  <c r="E26" i="1"/>
  <c r="AD23" i="1"/>
  <c r="T23" i="1"/>
  <c r="O23" i="1"/>
  <c r="E23" i="1"/>
  <c r="O14" i="1"/>
  <c r="E13" i="1"/>
  <c r="AD7" i="1"/>
  <c r="T7" i="1"/>
  <c r="AX4" i="1"/>
  <c r="AI4" i="1"/>
  <c r="AD4" i="1"/>
  <c r="Y4" i="1"/>
  <c r="T4" i="1"/>
  <c r="O4" i="1"/>
  <c r="J4" i="1"/>
  <c r="E4" i="1"/>
</calcChain>
</file>

<file path=xl/sharedStrings.xml><?xml version="1.0" encoding="utf-8"?>
<sst xmlns="http://schemas.openxmlformats.org/spreadsheetml/2006/main" count="1162" uniqueCount="755">
  <si>
    <t>Adams</t>
  </si>
  <si>
    <t>Adderly</t>
  </si>
  <si>
    <t>Adderson</t>
  </si>
  <si>
    <t>Elizabeth</t>
  </si>
  <si>
    <t>Robert</t>
  </si>
  <si>
    <t>Jackson</t>
  </si>
  <si>
    <t>Ann B L</t>
  </si>
  <si>
    <t>Baines</t>
  </si>
  <si>
    <t>Sarah</t>
  </si>
  <si>
    <t>Carlton</t>
  </si>
  <si>
    <t>John</t>
  </si>
  <si>
    <t>Perkins</t>
  </si>
  <si>
    <t>Healey</t>
  </si>
  <si>
    <t>Florence</t>
  </si>
  <si>
    <t xml:space="preserve">Elliott </t>
  </si>
  <si>
    <t>Mary</t>
  </si>
  <si>
    <t>Van-Santen</t>
  </si>
  <si>
    <t>Frederick</t>
  </si>
  <si>
    <t>O Sullivan</t>
  </si>
  <si>
    <t>Thomas</t>
  </si>
  <si>
    <t>Ringham</t>
  </si>
  <si>
    <t>Margaret Ann</t>
  </si>
  <si>
    <t>Barczynski</t>
  </si>
  <si>
    <t>Paula</t>
  </si>
  <si>
    <t>Andrew</t>
  </si>
  <si>
    <t>Elizabeth Charlotte</t>
  </si>
  <si>
    <t>22 May 1920</t>
  </si>
  <si>
    <t>23 Jun 1921</t>
  </si>
  <si>
    <t>15 Nov 1922</t>
  </si>
  <si>
    <t>25 Nov 1922</t>
  </si>
  <si>
    <t>29 Jan 1923</t>
  </si>
  <si>
    <t>4 May 1922</t>
  </si>
  <si>
    <t>9 Nov 1920</t>
  </si>
  <si>
    <t>1931</t>
  </si>
  <si>
    <t>Jan 1932</t>
  </si>
  <si>
    <t>26 Feb 1901</t>
  </si>
  <si>
    <t>20 Jan 1944</t>
  </si>
  <si>
    <t>James</t>
  </si>
  <si>
    <t>Harriet</t>
  </si>
  <si>
    <t>William P</t>
  </si>
  <si>
    <t>Betsy</t>
  </si>
  <si>
    <t>Elliott</t>
  </si>
  <si>
    <t>Ashby</t>
  </si>
  <si>
    <t>1849</t>
  </si>
  <si>
    <t>13 Jun 1921</t>
  </si>
  <si>
    <t>72</t>
  </si>
  <si>
    <t>6 Oct 1923</t>
  </si>
  <si>
    <t>19 Mar 1928</t>
  </si>
  <si>
    <t>Gladys</t>
  </si>
  <si>
    <t>Lilian</t>
  </si>
  <si>
    <r>
      <rPr>
        <b/>
        <sz val="9"/>
        <color theme="1"/>
        <rFont val="Arial"/>
        <family val="2"/>
      </rPr>
      <t>Fred Perkins</t>
    </r>
    <r>
      <rPr>
        <sz val="9"/>
        <color theme="1"/>
        <rFont val="Arial"/>
        <family val="2"/>
      </rPr>
      <t xml:space="preserve"> died France 12.11.1916 aged 32</t>
    </r>
  </si>
  <si>
    <t>Thomas C H</t>
  </si>
  <si>
    <t>Alice Margaret</t>
  </si>
  <si>
    <t>RIckett</t>
  </si>
  <si>
    <t>Jane</t>
  </si>
  <si>
    <t>Can not read</t>
  </si>
  <si>
    <t>Webb</t>
  </si>
  <si>
    <t>Elizabeth Ellen</t>
  </si>
  <si>
    <t>Mercer</t>
  </si>
  <si>
    <t>Jean</t>
  </si>
  <si>
    <t>Johnson</t>
  </si>
  <si>
    <t>Emma</t>
  </si>
  <si>
    <t>Baker</t>
  </si>
  <si>
    <t>Sarah Ann</t>
  </si>
  <si>
    <t>15 Nov 1920</t>
  </si>
  <si>
    <t>Winkley</t>
  </si>
  <si>
    <t>Eliza</t>
  </si>
  <si>
    <t>13 Jun 1924</t>
  </si>
  <si>
    <t>28 Jan 1932</t>
  </si>
  <si>
    <t>1878</t>
  </si>
  <si>
    <t>29 Sept 1949</t>
  </si>
  <si>
    <t>1934</t>
  </si>
  <si>
    <t>1870</t>
  </si>
  <si>
    <t>29 May 1939</t>
  </si>
  <si>
    <t>George</t>
  </si>
  <si>
    <t>20 Dec 1920</t>
  </si>
  <si>
    <t>Barfield</t>
  </si>
  <si>
    <t>John Winkley</t>
  </si>
  <si>
    <t xml:space="preserve">Kate  </t>
  </si>
  <si>
    <t>11 Jan 1953</t>
  </si>
  <si>
    <t>Barnard</t>
  </si>
  <si>
    <t>Barnett</t>
  </si>
  <si>
    <t>Benjamin</t>
  </si>
  <si>
    <t>Beeken</t>
  </si>
  <si>
    <t>Martha</t>
  </si>
  <si>
    <t>Border</t>
  </si>
  <si>
    <t>Haddon</t>
  </si>
  <si>
    <t>Joseph</t>
  </si>
  <si>
    <t>Dunn</t>
  </si>
  <si>
    <t>William</t>
  </si>
  <si>
    <t>Ryan</t>
  </si>
  <si>
    <t>Jenny V</t>
  </si>
  <si>
    <t>Bester</t>
  </si>
  <si>
    <t>Charles W</t>
  </si>
  <si>
    <t>27 May 1899</t>
  </si>
  <si>
    <t>21 Nov 1922</t>
  </si>
  <si>
    <t>52</t>
  </si>
  <si>
    <t>17 Jun 1921</t>
  </si>
  <si>
    <t>22 Jan 1902</t>
  </si>
  <si>
    <t>1 Jul 1915</t>
  </si>
  <si>
    <t>1875</t>
  </si>
  <si>
    <t>5 Jan 1927</t>
  </si>
  <si>
    <t>Bingham</t>
  </si>
  <si>
    <t>Harriett</t>
  </si>
  <si>
    <t>Bone</t>
  </si>
  <si>
    <t>Charles</t>
  </si>
  <si>
    <t>Charlotte</t>
  </si>
  <si>
    <t>Booth</t>
  </si>
  <si>
    <t>Cecil</t>
  </si>
  <si>
    <t>27 Mar 1909</t>
  </si>
  <si>
    <t>3 Apr 1929</t>
  </si>
  <si>
    <t>28 May 1926</t>
  </si>
  <si>
    <t>24 Jul 1929</t>
  </si>
  <si>
    <t>Boothby</t>
  </si>
  <si>
    <t>Maria</t>
  </si>
  <si>
    <t>Bourne</t>
  </si>
  <si>
    <t>Violet M</t>
  </si>
  <si>
    <t>Boyer</t>
  </si>
  <si>
    <t>Henry</t>
  </si>
  <si>
    <t>Farrow</t>
  </si>
  <si>
    <t>Samuel</t>
  </si>
  <si>
    <t>Mashford</t>
  </si>
  <si>
    <t>Green</t>
  </si>
  <si>
    <t>Sarah E</t>
  </si>
  <si>
    <r>
      <t>Memorial to</t>
    </r>
    <r>
      <rPr>
        <b/>
        <sz val="9"/>
        <color theme="1"/>
        <rFont val="Arial"/>
        <family val="2"/>
      </rPr>
      <t xml:space="preserve"> Harold Raymond Branton</t>
    </r>
    <r>
      <rPr>
        <sz val="9"/>
        <color theme="1"/>
        <rFont val="Arial"/>
        <family val="2"/>
      </rPr>
      <t xml:space="preserve"> died 27 March 1918 WW1</t>
    </r>
  </si>
  <si>
    <t>Showler</t>
  </si>
  <si>
    <t>Brightman</t>
  </si>
  <si>
    <t>1935</t>
  </si>
  <si>
    <t>Dec 1936</t>
  </si>
  <si>
    <t>19 Mar 1902</t>
  </si>
  <si>
    <t>12 Apr 1939</t>
  </si>
  <si>
    <t>1 Feb 1922</t>
  </si>
  <si>
    <t>8 Oct 1923</t>
  </si>
  <si>
    <t>7 Sep 1927</t>
  </si>
  <si>
    <t>Brown</t>
  </si>
  <si>
    <t>Reginald A</t>
  </si>
  <si>
    <t xml:space="preserve">Elizabeth </t>
  </si>
  <si>
    <t>Burdett</t>
  </si>
  <si>
    <t>3 Apr 1923</t>
  </si>
  <si>
    <t>1852</t>
  </si>
  <si>
    <t>1 Dec 1935</t>
  </si>
  <si>
    <t>Georgiana</t>
  </si>
  <si>
    <t>Carter</t>
  </si>
  <si>
    <t>Thelma Lilian</t>
  </si>
  <si>
    <t>Chatterton</t>
  </si>
  <si>
    <t>Ann</t>
  </si>
  <si>
    <r>
      <t>Memorial to</t>
    </r>
    <r>
      <rPr>
        <b/>
        <sz val="9"/>
        <color theme="1"/>
        <rFont val="Arial"/>
        <family val="2"/>
      </rPr>
      <t xml:space="preserve"> Edmund Sismey</t>
    </r>
    <r>
      <rPr>
        <sz val="9"/>
        <color theme="1"/>
        <rFont val="Arial"/>
        <family val="2"/>
      </rPr>
      <t xml:space="preserve">                              died 26 July 1916 WW1</t>
    </r>
  </si>
  <si>
    <t>Albert W</t>
  </si>
  <si>
    <t>18 Nov 1921</t>
  </si>
  <si>
    <t>Chamberlain</t>
  </si>
  <si>
    <t>Chapman</t>
  </si>
  <si>
    <t>Harriet J</t>
  </si>
  <si>
    <t>Percival</t>
  </si>
  <si>
    <t>Fanny</t>
  </si>
  <si>
    <t>Collins</t>
  </si>
  <si>
    <t>Garwell</t>
  </si>
  <si>
    <t>Henrietta</t>
  </si>
  <si>
    <t>26 Oct 1899</t>
  </si>
  <si>
    <t>26 Dec 1929</t>
  </si>
  <si>
    <t>8 Jul 1922</t>
  </si>
  <si>
    <t>1855</t>
  </si>
  <si>
    <t>14 Oct 1932</t>
  </si>
  <si>
    <t>Faulkner</t>
  </si>
  <si>
    <t>Charles Henry</t>
  </si>
  <si>
    <t>12 Jun 1936</t>
  </si>
  <si>
    <t>Colborn</t>
  </si>
  <si>
    <t>14 Mar 1941</t>
  </si>
  <si>
    <t xml:space="preserve">Colborn </t>
  </si>
  <si>
    <t>Preston</t>
  </si>
  <si>
    <t>Ivy Susan</t>
  </si>
  <si>
    <t>Coleman</t>
  </si>
  <si>
    <t>2 Aug 1921</t>
  </si>
  <si>
    <t>Susannah B</t>
  </si>
  <si>
    <t>Conyers</t>
  </si>
  <si>
    <t>2 Aug 1956</t>
  </si>
  <si>
    <t>Sydney Thomas</t>
  </si>
  <si>
    <t>Coupland</t>
  </si>
  <si>
    <t>Ernest</t>
  </si>
  <si>
    <t>Cowell</t>
  </si>
  <si>
    <t>Mirian E</t>
  </si>
  <si>
    <t>Craft</t>
  </si>
  <si>
    <t>Stennett</t>
  </si>
  <si>
    <t>Susannah</t>
  </si>
  <si>
    <t>Wood</t>
  </si>
  <si>
    <t>Simeon</t>
  </si>
  <si>
    <t>Ward</t>
  </si>
  <si>
    <t>John W S</t>
  </si>
  <si>
    <t>Louisa</t>
  </si>
  <si>
    <t>3 Oct 1895</t>
  </si>
  <si>
    <t>2 Mar 1901</t>
  </si>
  <si>
    <t>21 Apr 1913</t>
  </si>
  <si>
    <t>24 Sep 1924</t>
  </si>
  <si>
    <t>Underwood</t>
  </si>
  <si>
    <t>Osborn</t>
  </si>
  <si>
    <t>7 Jan 1922</t>
  </si>
  <si>
    <t>20 Feb 1906</t>
  </si>
  <si>
    <t>6 Dec 1920</t>
  </si>
  <si>
    <t>John W</t>
  </si>
  <si>
    <t>20 Jul 1914</t>
  </si>
  <si>
    <t>Crampton</t>
  </si>
  <si>
    <t>7 May 1906</t>
  </si>
  <si>
    <t>13 Jan 1932</t>
  </si>
  <si>
    <t>Alfred</t>
  </si>
  <si>
    <t>Sarah Jane</t>
  </si>
  <si>
    <t>Thorpe</t>
  </si>
  <si>
    <t>Frances W</t>
  </si>
  <si>
    <t>Hoe</t>
  </si>
  <si>
    <t>Anne</t>
  </si>
  <si>
    <t>Mary A</t>
  </si>
  <si>
    <t>5 Jul 1923</t>
  </si>
  <si>
    <t>10 Dec 1923</t>
  </si>
  <si>
    <t>17 Sep 1924</t>
  </si>
  <si>
    <t>Stubbs</t>
  </si>
  <si>
    <t>Eliza Ann</t>
  </si>
  <si>
    <t>Royce</t>
  </si>
  <si>
    <t>19 Feb 1931</t>
  </si>
  <si>
    <t>Crowther</t>
  </si>
  <si>
    <t>Taylor</t>
  </si>
  <si>
    <t>Ives</t>
  </si>
  <si>
    <t>Elson</t>
  </si>
  <si>
    <t>Walter</t>
  </si>
  <si>
    <t>Crust</t>
  </si>
  <si>
    <t>6 Dec 1899</t>
  </si>
  <si>
    <t>Muntus</t>
  </si>
  <si>
    <t>Pratt</t>
  </si>
  <si>
    <t>Lucretia</t>
  </si>
  <si>
    <t>8 Feb 1922</t>
  </si>
  <si>
    <t>21 Aug 1922</t>
  </si>
  <si>
    <t>31 Mar 1923</t>
  </si>
  <si>
    <t>Williamson</t>
  </si>
  <si>
    <t>Harold V</t>
  </si>
  <si>
    <t>White</t>
  </si>
  <si>
    <t>Amy</t>
  </si>
  <si>
    <t>10 Apr 1896</t>
  </si>
  <si>
    <t>9 Apr 1899</t>
  </si>
  <si>
    <t>19 Mar 1924</t>
  </si>
  <si>
    <t>darly</t>
  </si>
  <si>
    <t>harold</t>
  </si>
  <si>
    <t>Susan</t>
  </si>
  <si>
    <t>Doades</t>
  </si>
  <si>
    <t>James William</t>
  </si>
  <si>
    <t>21 May 1924</t>
  </si>
  <si>
    <t>Mary H</t>
  </si>
  <si>
    <t>Herbert S</t>
  </si>
  <si>
    <t>Dobbs</t>
  </si>
  <si>
    <t>Albert G</t>
  </si>
  <si>
    <t>Rosetta</t>
  </si>
  <si>
    <t>Dolby</t>
  </si>
  <si>
    <t>Rose E</t>
  </si>
  <si>
    <t>Whyles</t>
  </si>
  <si>
    <t>Watts</t>
  </si>
  <si>
    <t>Herring</t>
  </si>
  <si>
    <t>Leedle</t>
  </si>
  <si>
    <t>8 Sep 1899</t>
  </si>
  <si>
    <t>28 May 1921</t>
  </si>
  <si>
    <t>3 Apr 1922</t>
  </si>
  <si>
    <t>14 Apr 1902</t>
  </si>
  <si>
    <t>Tabor</t>
  </si>
  <si>
    <t>Ruth</t>
  </si>
  <si>
    <t>Drewery</t>
  </si>
  <si>
    <t>Hannah</t>
  </si>
  <si>
    <t>Ellen</t>
  </si>
  <si>
    <t>27 Nov 1923</t>
  </si>
  <si>
    <t>2 Feb 1929</t>
  </si>
  <si>
    <t>22 Oct 1923</t>
  </si>
  <si>
    <t>Thomas H</t>
  </si>
  <si>
    <t>6 Nov 1926</t>
  </si>
  <si>
    <t>Sarah Esther</t>
  </si>
  <si>
    <t>English</t>
  </si>
  <si>
    <t>Freeborough</t>
  </si>
  <si>
    <t>25 Nov 1896</t>
  </si>
  <si>
    <t>Hurling</t>
  </si>
  <si>
    <t>Richard W</t>
  </si>
  <si>
    <t>Smith</t>
  </si>
  <si>
    <t>David Edward</t>
  </si>
  <si>
    <t>28 Apr 1923</t>
  </si>
  <si>
    <t>28 Nov 1924</t>
  </si>
  <si>
    <t>Marshall</t>
  </si>
  <si>
    <t>Watson</t>
  </si>
  <si>
    <t>6 Jan 1921</t>
  </si>
  <si>
    <t>11 Jun 2005</t>
  </si>
  <si>
    <t>8 Oct 1926</t>
  </si>
  <si>
    <t>Mary Jane</t>
  </si>
  <si>
    <t>22 Mar 1926</t>
  </si>
  <si>
    <t>Fountain</t>
  </si>
  <si>
    <t>1854</t>
  </si>
  <si>
    <t>2 Jan 1948</t>
  </si>
  <si>
    <t>94</t>
  </si>
  <si>
    <t>French</t>
  </si>
  <si>
    <t>Glenn</t>
  </si>
  <si>
    <t>Robinson</t>
  </si>
  <si>
    <t>Godby</t>
  </si>
  <si>
    <t>1848</t>
  </si>
  <si>
    <t>14 Jan 1922</t>
  </si>
  <si>
    <t>59</t>
  </si>
  <si>
    <t>15 Dec 1924</t>
  </si>
  <si>
    <t>16 Sep 1834</t>
  </si>
  <si>
    <t>Rhodes</t>
  </si>
  <si>
    <t>Goodrum</t>
  </si>
  <si>
    <t>Elizabeth Ann</t>
  </si>
  <si>
    <t>1887</t>
  </si>
  <si>
    <t>15 Apr 1974</t>
  </si>
  <si>
    <t>87</t>
  </si>
  <si>
    <t>Goodyear</t>
  </si>
  <si>
    <t>Ethel M</t>
  </si>
  <si>
    <t>1847</t>
  </si>
  <si>
    <t>9 Dec 1921</t>
  </si>
  <si>
    <t>74</t>
  </si>
  <si>
    <t>1869</t>
  </si>
  <si>
    <t>11 Jan 1922</t>
  </si>
  <si>
    <t>53</t>
  </si>
  <si>
    <t>19 Feb 1926</t>
  </si>
  <si>
    <t>Rebecca</t>
  </si>
  <si>
    <t>Richard</t>
  </si>
  <si>
    <t>3 Sep 1924</t>
  </si>
  <si>
    <t>Guy</t>
  </si>
  <si>
    <t>Lawson</t>
  </si>
  <si>
    <t>Edward</t>
  </si>
  <si>
    <t>Harris</t>
  </si>
  <si>
    <t xml:space="preserve">George </t>
  </si>
  <si>
    <t>Hutchinson</t>
  </si>
  <si>
    <t>18 Jan 1897</t>
  </si>
  <si>
    <t>16 Oct 1920</t>
  </si>
  <si>
    <t>Sherrard</t>
  </si>
  <si>
    <t>John James</t>
  </si>
  <si>
    <t>Reuben Charles</t>
  </si>
  <si>
    <t>11 June 1947</t>
  </si>
  <si>
    <t>6 Feb 1930</t>
  </si>
  <si>
    <t>16 Mar 1922</t>
  </si>
  <si>
    <t>11 Jul 1923</t>
  </si>
  <si>
    <t>19 Dec 1924</t>
  </si>
  <si>
    <t>Phoebe</t>
  </si>
  <si>
    <t>Martha Alice</t>
  </si>
  <si>
    <t>Sarah Elizabeth</t>
  </si>
  <si>
    <t>Harrod</t>
  </si>
  <si>
    <t>Albert</t>
  </si>
  <si>
    <t>1859</t>
  </si>
  <si>
    <t>7 Sep 1936</t>
  </si>
  <si>
    <t>77</t>
  </si>
  <si>
    <t>7 Feb 1945</t>
  </si>
  <si>
    <t>30 Aug 1930</t>
  </si>
  <si>
    <t>26 Mar 1918</t>
  </si>
  <si>
    <t>29 May 1956</t>
  </si>
  <si>
    <t>Hart</t>
  </si>
  <si>
    <t>Ruth Lilian</t>
  </si>
  <si>
    <t>20 Jan 1928</t>
  </si>
  <si>
    <t>Hatton</t>
  </si>
  <si>
    <t>Haw</t>
  </si>
  <si>
    <t>William G</t>
  </si>
  <si>
    <t>Turrington</t>
  </si>
  <si>
    <t>Sarah A</t>
  </si>
  <si>
    <t>1915</t>
  </si>
  <si>
    <t>2 Aug 1915</t>
  </si>
  <si>
    <t>0</t>
  </si>
  <si>
    <t>4 Jul 1923</t>
  </si>
  <si>
    <t>23 Aug 1923</t>
  </si>
  <si>
    <t>Woodthorpe</t>
  </si>
  <si>
    <t>David</t>
  </si>
  <si>
    <t>9 Sep 1930</t>
  </si>
  <si>
    <t>1868</t>
  </si>
  <si>
    <t>26 Jun 1928</t>
  </si>
  <si>
    <t>Annie</t>
  </si>
  <si>
    <t>13 Jun 1905</t>
  </si>
  <si>
    <t>Frank B</t>
  </si>
  <si>
    <t>Sarah J</t>
  </si>
  <si>
    <t>9 Feb 1911</t>
  </si>
  <si>
    <t>7 Jun 1928</t>
  </si>
  <si>
    <t>1871  1852</t>
  </si>
  <si>
    <t>1952</t>
  </si>
  <si>
    <t>Lane</t>
  </si>
  <si>
    <t>Linda M</t>
  </si>
  <si>
    <t>13 Apr 1922</t>
  </si>
  <si>
    <t>17 Feb 1923</t>
  </si>
  <si>
    <t>28 Jul 1921</t>
  </si>
  <si>
    <t>17 Feb 1916</t>
  </si>
  <si>
    <t>Sketcher</t>
  </si>
  <si>
    <t>1844</t>
  </si>
  <si>
    <t>13 Oct 1921</t>
  </si>
  <si>
    <t>Williams</t>
  </si>
  <si>
    <t>George E</t>
  </si>
  <si>
    <t>18 Jul 1905</t>
  </si>
  <si>
    <t>7 Jan 1908</t>
  </si>
  <si>
    <t>Peacock</t>
  </si>
  <si>
    <t>14 Sep 1923</t>
  </si>
  <si>
    <t>24 Jun 1901</t>
  </si>
  <si>
    <t>Amos</t>
  </si>
  <si>
    <t>Lambert</t>
  </si>
  <si>
    <t>Daisy E M</t>
  </si>
  <si>
    <t>Walmsley</t>
  </si>
  <si>
    <t>7 Nov 1928</t>
  </si>
  <si>
    <t>Sargent</t>
  </si>
  <si>
    <t>Rose Anna</t>
  </si>
  <si>
    <t>16 Jan 1924</t>
  </si>
  <si>
    <t>14 Feb 1924</t>
  </si>
  <si>
    <t>3 Mar 1908</t>
  </si>
  <si>
    <t>5 May 1920</t>
  </si>
  <si>
    <t>George B</t>
  </si>
  <si>
    <t>Frances Ann</t>
  </si>
  <si>
    <t>Lawrence</t>
  </si>
  <si>
    <t>7 Jan 1931</t>
  </si>
  <si>
    <t>11 Mar 1908</t>
  </si>
  <si>
    <t>4 Jul 1927</t>
  </si>
  <si>
    <t>Queenie Esther</t>
  </si>
  <si>
    <t>10 Jun 1910</t>
  </si>
  <si>
    <t>Marchant</t>
  </si>
  <si>
    <t>Miller</t>
  </si>
  <si>
    <t>Arthur</t>
  </si>
  <si>
    <t>Vine</t>
  </si>
  <si>
    <t>John H</t>
  </si>
  <si>
    <t>Withers</t>
  </si>
  <si>
    <t>Sentance</t>
  </si>
  <si>
    <t>31 Oct 1881</t>
  </si>
  <si>
    <t>5 Nov 1923</t>
  </si>
  <si>
    <t>8 Apr 1926</t>
  </si>
  <si>
    <t>27 Jan 1927</t>
  </si>
  <si>
    <t>Lill</t>
  </si>
  <si>
    <t>Francis</t>
  </si>
  <si>
    <t>12 Jun 1908</t>
  </si>
  <si>
    <t>76</t>
  </si>
  <si>
    <t>24 Jun 1929</t>
  </si>
  <si>
    <t>3 Nov 1921</t>
  </si>
  <si>
    <t>Alice</t>
  </si>
  <si>
    <t>Ellenor</t>
  </si>
  <si>
    <t>6 Jun 1874</t>
  </si>
  <si>
    <t>18 Oct 1929</t>
  </si>
  <si>
    <t>Silby</t>
  </si>
  <si>
    <t>8 May 1924</t>
  </si>
  <si>
    <t>2 Oct 1899</t>
  </si>
  <si>
    <t>Mary Ann</t>
  </si>
  <si>
    <t>Mitchell</t>
  </si>
  <si>
    <t>5 Feb 1877</t>
  </si>
  <si>
    <t>Daniel</t>
  </si>
  <si>
    <t>Stanger</t>
  </si>
  <si>
    <t>Ann M</t>
  </si>
  <si>
    <t>Palmer</t>
  </si>
  <si>
    <t>Warren</t>
  </si>
  <si>
    <t>Whitfield</t>
  </si>
  <si>
    <t>22 May 1922</t>
  </si>
  <si>
    <t>Modd</t>
  </si>
  <si>
    <t>Jesse</t>
  </si>
  <si>
    <t>29 May 1928</t>
  </si>
  <si>
    <t>24 May 1928</t>
  </si>
  <si>
    <t>21 Jun 1924</t>
  </si>
  <si>
    <t>13 Jan 1920</t>
  </si>
  <si>
    <t>19 Jan 1922</t>
  </si>
  <si>
    <t>22 Jun 1932</t>
  </si>
  <si>
    <t>26 Jul 1928</t>
  </si>
  <si>
    <t>27 May 1929</t>
  </si>
  <si>
    <t>19 Nov 1923</t>
  </si>
  <si>
    <t>24 Feb 1926</t>
  </si>
  <si>
    <t>4 May 1931</t>
  </si>
  <si>
    <t>Moon</t>
  </si>
  <si>
    <t>Newborn</t>
  </si>
  <si>
    <t>Mary Maria</t>
  </si>
  <si>
    <t>Wilson</t>
  </si>
  <si>
    <t>James Henry</t>
  </si>
  <si>
    <t>Sharp</t>
  </si>
  <si>
    <t>Eunoch</t>
  </si>
  <si>
    <t>Piggins</t>
  </si>
  <si>
    <t>Kate</t>
  </si>
  <si>
    <t>27 Apr 1901</t>
  </si>
  <si>
    <t>1 Jun 1905</t>
  </si>
  <si>
    <t>2 Jun 1899</t>
  </si>
  <si>
    <t>22 Oct 1902</t>
  </si>
  <si>
    <t>11 Feb 1918</t>
  </si>
  <si>
    <t>12 May 1923</t>
  </si>
  <si>
    <t>10 Aug 1914</t>
  </si>
  <si>
    <t>Tomlinson</t>
  </si>
  <si>
    <t>26 Oct 1892</t>
  </si>
  <si>
    <t>e</t>
  </si>
  <si>
    <t>haw</t>
  </si>
  <si>
    <t>12 Aug 1925</t>
  </si>
  <si>
    <t>20 Jan 1926</t>
  </si>
  <si>
    <t>26 Jun 1897</t>
  </si>
  <si>
    <t>23 Aug 1928</t>
  </si>
  <si>
    <t>1851</t>
  </si>
  <si>
    <t>9 Sep 1921</t>
  </si>
  <si>
    <t>crust a</t>
  </si>
  <si>
    <t>1873</t>
  </si>
  <si>
    <t>19 Mar 1925</t>
  </si>
  <si>
    <t>7 Oct 1932</t>
  </si>
  <si>
    <t>1850</t>
  </si>
  <si>
    <t>27 Nov 1926</t>
  </si>
  <si>
    <t>3 Feb 1926</t>
  </si>
  <si>
    <t>28 Nov 1904</t>
  </si>
  <si>
    <t>13 Jun 1940</t>
  </si>
  <si>
    <t>Stafford</t>
  </si>
  <si>
    <t>Walden</t>
  </si>
  <si>
    <t>19 Mar 1896</t>
  </si>
  <si>
    <t>12 Dec 1898</t>
  </si>
  <si>
    <t>9 Aug 1905</t>
  </si>
  <si>
    <t>11 Jan 1923</t>
  </si>
  <si>
    <t>1 May 1923</t>
  </si>
  <si>
    <t>7 Oct 1938</t>
  </si>
  <si>
    <t>11 Jun 1904</t>
  </si>
  <si>
    <t>25 May 1900</t>
  </si>
  <si>
    <t>10 Jul 1909</t>
  </si>
  <si>
    <t>Edwards</t>
  </si>
  <si>
    <t>Welbourne</t>
  </si>
  <si>
    <t>Margaret</t>
  </si>
  <si>
    <t>r ivatt</t>
  </si>
  <si>
    <t>Roberts</t>
  </si>
  <si>
    <t>Tippler</t>
  </si>
  <si>
    <t>Elizabeth M</t>
  </si>
  <si>
    <t>Scott</t>
  </si>
  <si>
    <t>18 Jun 1924</t>
  </si>
  <si>
    <t>Tingle</t>
  </si>
  <si>
    <t>26 Jan 1887</t>
  </si>
  <si>
    <t>6 Aug 1898</t>
  </si>
  <si>
    <t>27 May 1897</t>
  </si>
  <si>
    <t>15 Dec 1909</t>
  </si>
  <si>
    <t>7 Jul 1910</t>
  </si>
  <si>
    <t>Potts</t>
  </si>
  <si>
    <t>18 Dec 1901</t>
  </si>
  <si>
    <t>8 Jun 1921</t>
  </si>
  <si>
    <t>26 Aug 1910</t>
  </si>
  <si>
    <t>1840</t>
  </si>
  <si>
    <t>14 April 1926</t>
  </si>
  <si>
    <t>23 Nov 1893</t>
  </si>
  <si>
    <t>Edwin W</t>
  </si>
  <si>
    <t>13 May 1924</t>
  </si>
  <si>
    <t>1 Nov 1929</t>
  </si>
  <si>
    <t>15 May 1926</t>
  </si>
  <si>
    <t xml:space="preserve"> </t>
  </si>
  <si>
    <t>25 Mar 1904</t>
  </si>
  <si>
    <t>Turner</t>
  </si>
  <si>
    <t>Salter</t>
  </si>
  <si>
    <t>29 Jan 1912</t>
  </si>
  <si>
    <t>8 Apr 1914</t>
  </si>
  <si>
    <t>4 Mar 1919</t>
  </si>
  <si>
    <t>4 Sep 1922</t>
  </si>
  <si>
    <t>13 Feb 1923</t>
  </si>
  <si>
    <t>12 Jan 1924</t>
  </si>
  <si>
    <t>5 Jun 1924</t>
  </si>
  <si>
    <t>5 Jun 1896</t>
  </si>
  <si>
    <t>25 Feb 1909</t>
  </si>
  <si>
    <t>13 Dec 1901</t>
  </si>
  <si>
    <t>George William</t>
  </si>
  <si>
    <t>12 May 1913</t>
  </si>
  <si>
    <t>16 Aug 1898</t>
  </si>
  <si>
    <t>28 Sept 1928</t>
  </si>
  <si>
    <t>16 Mar 1923</t>
  </si>
  <si>
    <t>10 Feb 1940</t>
  </si>
  <si>
    <t>13 Jan 1896</t>
  </si>
  <si>
    <t>11 Jul 1925</t>
  </si>
  <si>
    <t>5 Sep 1914</t>
  </si>
  <si>
    <t>22 Apr 1930</t>
  </si>
  <si>
    <t>28 Apr 1920</t>
  </si>
  <si>
    <r>
      <rPr>
        <b/>
        <sz val="9"/>
        <color theme="1"/>
        <rFont val="Arial"/>
        <family val="2"/>
      </rPr>
      <t>John William James</t>
    </r>
    <r>
      <rPr>
        <sz val="9"/>
        <color theme="1"/>
        <rFont val="Arial"/>
        <family val="2"/>
      </rPr>
      <t xml:space="preserve"> lost at sea 8 Dec 1923</t>
    </r>
  </si>
  <si>
    <t>Cooke</t>
  </si>
  <si>
    <t>Frank H</t>
  </si>
  <si>
    <t>Alexandra L</t>
  </si>
  <si>
    <t>Cooper</t>
  </si>
  <si>
    <t>Payne</t>
  </si>
  <si>
    <t>Simons</t>
  </si>
  <si>
    <t>Barker</t>
  </si>
  <si>
    <t>Bell</t>
  </si>
  <si>
    <t>Matilda</t>
  </si>
  <si>
    <t>Butters</t>
  </si>
  <si>
    <t>Love</t>
  </si>
  <si>
    <t>Alan A</t>
  </si>
  <si>
    <t>13 Feb 1907</t>
  </si>
  <si>
    <t>25 Aug 1900</t>
  </si>
  <si>
    <t>21 Jun 1900</t>
  </si>
  <si>
    <t>29 Aug 1900</t>
  </si>
  <si>
    <t>8 Nov 1899</t>
  </si>
  <si>
    <t>3 Jun 1897</t>
  </si>
  <si>
    <t>6 Nov 1901</t>
  </si>
  <si>
    <t>12 Jul 1922</t>
  </si>
  <si>
    <t>1 Apr 1898</t>
  </si>
  <si>
    <t>30 Oct 1900</t>
  </si>
  <si>
    <t>8 Mar 1907</t>
  </si>
  <si>
    <t>Beecham</t>
  </si>
  <si>
    <t>Horton</t>
  </si>
  <si>
    <t>21 Jul 1913</t>
  </si>
  <si>
    <t>7 Dec 1908</t>
  </si>
  <si>
    <t>26 Jan 1915</t>
  </si>
  <si>
    <t>8 Dec 1908</t>
  </si>
  <si>
    <t>Walsham</t>
  </si>
  <si>
    <t>Welby</t>
  </si>
  <si>
    <t>12 Jun 1891</t>
  </si>
  <si>
    <t>7 Jul 1902</t>
  </si>
  <si>
    <t>25 Apr 1928</t>
  </si>
  <si>
    <t>11 Apr 1928</t>
  </si>
  <si>
    <t>Heaven</t>
  </si>
  <si>
    <t>2 Dec 1918</t>
  </si>
  <si>
    <t>Annie Mabel</t>
  </si>
  <si>
    <t>21 Jun 1899</t>
  </si>
  <si>
    <t>17 Jan 1908</t>
  </si>
  <si>
    <t>Hills</t>
  </si>
  <si>
    <t>Berridge</t>
  </si>
  <si>
    <t>Neal</t>
  </si>
  <si>
    <t>John Thomas</t>
  </si>
  <si>
    <t>Allibone</t>
  </si>
  <si>
    <t>25 Jul 1903</t>
  </si>
  <si>
    <t>25 Oct 1888</t>
  </si>
  <si>
    <t>12 Nov 1902</t>
  </si>
  <si>
    <t>28 Aug 1902</t>
  </si>
  <si>
    <t>6 Apr 1909</t>
  </si>
  <si>
    <t>Boulden</t>
  </si>
  <si>
    <t>Bailey</t>
  </si>
  <si>
    <t>Sally</t>
  </si>
  <si>
    <t>CUTTOO</t>
  </si>
  <si>
    <t>Flowers</t>
  </si>
  <si>
    <t>William Robinson</t>
  </si>
  <si>
    <t>Bayes</t>
  </si>
  <si>
    <t>Helen</t>
  </si>
  <si>
    <t>Bright</t>
  </si>
  <si>
    <t>9 Jun 1885</t>
  </si>
  <si>
    <t>10 May 1904</t>
  </si>
  <si>
    <t>8 Jan 1890</t>
  </si>
  <si>
    <t>1882</t>
  </si>
  <si>
    <t>4 Jan 1918</t>
  </si>
  <si>
    <t>16 Aug 1889</t>
  </si>
  <si>
    <t>21 Sep 1906</t>
  </si>
  <si>
    <t>14 Jan 1915</t>
  </si>
  <si>
    <t>4 Jul 1918</t>
  </si>
  <si>
    <t>24 Nov 1888</t>
  </si>
  <si>
    <t>Charles A</t>
  </si>
  <si>
    <t>Ada</t>
  </si>
  <si>
    <t>Aveling</t>
  </si>
  <si>
    <t>17 Oct 1923</t>
  </si>
  <si>
    <t>1881</t>
  </si>
  <si>
    <t>9 Sep 1911</t>
  </si>
  <si>
    <t>17 Nov 1913</t>
  </si>
  <si>
    <t>13 Feb 1902</t>
  </si>
  <si>
    <t>Balderson</t>
  </si>
  <si>
    <t>Jowett</t>
  </si>
  <si>
    <t>Caroline</t>
  </si>
  <si>
    <t>Dennis</t>
  </si>
  <si>
    <t>20 Jul 1873</t>
  </si>
  <si>
    <t>29 Jan 1893</t>
  </si>
  <si>
    <t>18 Jul 1917</t>
  </si>
  <si>
    <t>25 Oct 1903</t>
  </si>
  <si>
    <t>Knapp</t>
  </si>
  <si>
    <t>Lilley</t>
  </si>
  <si>
    <t>15 Jul 1890</t>
  </si>
  <si>
    <t>30 Oct 1903</t>
  </si>
  <si>
    <t>Cushing</t>
  </si>
  <si>
    <t>John Henry</t>
  </si>
  <si>
    <t>26 Nov 1907</t>
  </si>
  <si>
    <t>30 Dec 1885</t>
  </si>
  <si>
    <t>1 Dec 1888</t>
  </si>
  <si>
    <t>23 Aug 1922</t>
  </si>
  <si>
    <t>19 Feb 1904</t>
  </si>
  <si>
    <t>Ethel</t>
  </si>
  <si>
    <t>Byford</t>
  </si>
  <si>
    <t>John Thornton</t>
  </si>
  <si>
    <t>Julia</t>
  </si>
  <si>
    <t>15 Jan 1927</t>
  </si>
  <si>
    <t>2 Nov 1900</t>
  </si>
  <si>
    <t>27 Dec 1895</t>
  </si>
  <si>
    <t>1920</t>
  </si>
  <si>
    <t>4 Nov 1920</t>
  </si>
  <si>
    <t>Curtis</t>
  </si>
  <si>
    <t>19 May 1874</t>
  </si>
  <si>
    <t>5 May 1900</t>
  </si>
  <si>
    <t>12 Mar 1932</t>
  </si>
  <si>
    <t>13 Dec 1864</t>
  </si>
  <si>
    <t>Tucker</t>
  </si>
  <si>
    <t>Bridgeman</t>
  </si>
  <si>
    <t>Bowman</t>
  </si>
  <si>
    <t>Caroline Annie</t>
  </si>
  <si>
    <t>Porter</t>
  </si>
  <si>
    <t>Alfred C</t>
  </si>
  <si>
    <t>Reynolds</t>
  </si>
  <si>
    <t>John Samuel</t>
  </si>
  <si>
    <t>Lumb</t>
  </si>
  <si>
    <t>John William</t>
  </si>
  <si>
    <t>Towns</t>
  </si>
  <si>
    <t>Mallett</t>
  </si>
  <si>
    <t>17 Jan 1895</t>
  </si>
  <si>
    <t>Symonds</t>
  </si>
  <si>
    <t>Caroline Louise</t>
  </si>
  <si>
    <t>23 Oct 1891</t>
  </si>
  <si>
    <t>Parrin</t>
  </si>
  <si>
    <t>23 Dec 1916</t>
  </si>
  <si>
    <t>12 Dec 1884</t>
  </si>
  <si>
    <t>15 Apr 1891</t>
  </si>
  <si>
    <t>10 Oct 1893</t>
  </si>
  <si>
    <t>Feb 1886</t>
  </si>
  <si>
    <t>13 Mar 1909</t>
  </si>
  <si>
    <t>1896</t>
  </si>
  <si>
    <t>15 Dec 1919</t>
  </si>
  <si>
    <t>2 Dec 1890</t>
  </si>
  <si>
    <t>14 Nov 1894</t>
  </si>
  <si>
    <t>12 Jan 1888</t>
  </si>
  <si>
    <t>6 Sep 1901</t>
  </si>
  <si>
    <t>6 Mar 1915</t>
  </si>
  <si>
    <t>29 Aug 1901</t>
  </si>
  <si>
    <t>7 Apr 1915</t>
  </si>
  <si>
    <t>11 Jul 1897</t>
  </si>
  <si>
    <t>23 Mar 1892</t>
  </si>
  <si>
    <t>13 Feb 1886</t>
  </si>
  <si>
    <t>11 May 1893</t>
  </si>
  <si>
    <t>13 Sep 1887</t>
  </si>
  <si>
    <t>Walker</t>
  </si>
  <si>
    <t>Swinn</t>
  </si>
  <si>
    <t>Fred R</t>
  </si>
  <si>
    <t>23 Jul 1913</t>
  </si>
  <si>
    <t>Clare</t>
  </si>
  <si>
    <t>13 Dec 1889</t>
  </si>
  <si>
    <t>16 Jun 1902</t>
  </si>
  <si>
    <t>Sellars</t>
  </si>
  <si>
    <t>19 Dec 1923</t>
  </si>
  <si>
    <t>26 Jan 1920</t>
  </si>
  <si>
    <t>Thornley</t>
  </si>
  <si>
    <t>28 Sep 1907</t>
  </si>
  <si>
    <t>Esther</t>
  </si>
  <si>
    <t>26 Feb1908</t>
  </si>
  <si>
    <t>Wadsley</t>
  </si>
  <si>
    <t>12 Dec 1921</t>
  </si>
  <si>
    <t>Wootton</t>
  </si>
  <si>
    <t>Hall</t>
  </si>
  <si>
    <t>23 Jul 1906</t>
  </si>
  <si>
    <t>Mary Hazelwood</t>
  </si>
  <si>
    <t>22 Jun 1896</t>
  </si>
  <si>
    <t>Leonard</t>
  </si>
  <si>
    <t>18 Nov 1887</t>
  </si>
  <si>
    <t>William Holmes</t>
  </si>
  <si>
    <t>4 Jan 1919</t>
  </si>
  <si>
    <t>9 May 1907</t>
  </si>
  <si>
    <t>Hames</t>
  </si>
  <si>
    <t>25 Aug 1894</t>
  </si>
  <si>
    <t>15 Jun 1903</t>
  </si>
  <si>
    <t>19 Jan 1894</t>
  </si>
  <si>
    <t>walden</t>
  </si>
  <si>
    <t>Frank</t>
  </si>
  <si>
    <t>j clare</t>
  </si>
  <si>
    <t>cecil</t>
  </si>
  <si>
    <t>r free</t>
  </si>
  <si>
    <t>flat</t>
  </si>
  <si>
    <t>cross</t>
  </si>
  <si>
    <t>27 Dec 1901</t>
  </si>
  <si>
    <t>Free</t>
  </si>
  <si>
    <t>Alfred C C</t>
  </si>
  <si>
    <t>3 Jun 1855</t>
  </si>
  <si>
    <t>13 Jul 1923</t>
  </si>
  <si>
    <t>11 Jun 1900</t>
  </si>
  <si>
    <t>12 Jul 1921</t>
  </si>
  <si>
    <t>Lardner</t>
  </si>
  <si>
    <t>Emily D</t>
  </si>
  <si>
    <t xml:space="preserve">Catherine </t>
  </si>
  <si>
    <t>9 Feb 1918</t>
  </si>
  <si>
    <t>8 Aug 1932</t>
  </si>
  <si>
    <t>16 August 1936</t>
  </si>
  <si>
    <t xml:space="preserve">Haw </t>
  </si>
  <si>
    <t>Ethel T</t>
  </si>
  <si>
    <t>A</t>
  </si>
  <si>
    <t>21 Nov 1870</t>
  </si>
  <si>
    <t>Lyon</t>
  </si>
  <si>
    <t>58</t>
  </si>
  <si>
    <t>24 Apr 1916</t>
  </si>
  <si>
    <t>81</t>
  </si>
  <si>
    <t>20 Jul 1921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</si>
</sst>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17" x14ac:knownFonts="1"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9"/>
      <color rgb="FF242048"/>
      <name val="Arial"/>
      <family val="2"/>
    </font>
    <font>
      <sz val="9"/>
      <color rgb="FF242048"/>
      <name val="Arial"/>
      <family val="2"/>
    </font>
    <font>
      <b/>
      <sz val="9"/>
      <color rgb="FF2E2C25"/>
      <name val="Arial"/>
      <family val="2"/>
    </font>
    <font>
      <sz val="9"/>
      <color rgb="FF2E2C25"/>
      <name val="Arial"/>
      <family val="2"/>
    </font>
    <font>
      <sz val="9"/>
      <color theme="1"/>
      <name val="Calibri"/>
      <family val="2"/>
      <scheme val="minor"/>
    </font>
    <font>
      <sz val="9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rgb="FF242048"/>
      <name val="Arial"/>
      <family val="2"/>
    </font>
    <font>
      <sz val="10"/>
      <color rgb="FF242048"/>
      <name val="Arial"/>
      <family val="2"/>
    </font>
    <font>
      <sz val="10"/>
      <color rgb="FF2E2C25"/>
      <name val="Arial"/>
      <family val="2"/>
    </font>
    <font>
      <b/>
      <sz val="10"/>
      <color rgb="FF2E2C25"/>
      <name val="Arial"/>
      <family val="2"/>
    </font>
    <font>
      <b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EEBE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3F0EC"/>
        <bgColor indexed="64"/>
      </patternFill>
    </fill>
    <fill>
      <patternFill patternType="solid">
        <fgColor rgb="FFBFDAD2"/>
        <bgColor indexed="64"/>
      </patternFill>
    </fill>
    <fill>
      <patternFill patternType="solid">
        <fgColor theme="9" tint="-0.249977111117893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rgb="FFDCD7D2"/>
      </bottom>
      <diagonal/>
    </border>
  </borders>
  <cellStyleXfs count="1">
    <xf numFmtId="0" fontId="0" fillId="0" borderId="0"/>
  </cellStyleXfs>
  <cellXfs count="314">
    <xf numFmtId="0" fontId="0" fillId="0" borderId="0" xfId="0"/>
    <xf numFmtId="0" fontId="1" fillId="0" borderId="0" xfId="0" applyFont="1" applyFill="1" applyBorder="1" applyAlignment="1"/>
    <xf numFmtId="0" fontId="2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/>
    <xf numFmtId="0" fontId="1" fillId="0" borderId="0" xfId="0" applyFont="1" applyFill="1" applyAlignment="1">
      <alignment horizontal="left"/>
    </xf>
    <xf numFmtId="0" fontId="1" fillId="0" borderId="0" xfId="0" applyFont="1" applyFill="1" applyAlignment="1">
      <alignment horizontal="center"/>
    </xf>
    <xf numFmtId="49" fontId="1" fillId="0" borderId="0" xfId="0" applyNumberFormat="1" applyFont="1" applyFill="1" applyBorder="1" applyAlignment="1">
      <alignment vertical="center"/>
    </xf>
    <xf numFmtId="0" fontId="1" fillId="0" borderId="1" xfId="0" applyFont="1" applyFill="1" applyBorder="1" applyAlignment="1">
      <alignment horizontal="center"/>
    </xf>
    <xf numFmtId="0" fontId="1" fillId="0" borderId="2" xfId="0" applyFont="1" applyFill="1" applyBorder="1"/>
    <xf numFmtId="0" fontId="1" fillId="0" borderId="2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/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/>
    <xf numFmtId="0" fontId="1" fillId="0" borderId="4" xfId="0" applyFont="1" applyFill="1" applyBorder="1" applyAlignment="1">
      <alignment horizontal="center"/>
    </xf>
    <xf numFmtId="0" fontId="1" fillId="0" borderId="0" xfId="0" applyFont="1" applyFill="1" applyBorder="1"/>
    <xf numFmtId="49" fontId="2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horizontal="left" vertical="top"/>
    </xf>
    <xf numFmtId="0" fontId="1" fillId="0" borderId="5" xfId="0" applyFont="1" applyFill="1" applyBorder="1" applyAlignment="1">
      <alignment horizontal="center" vertical="top"/>
    </xf>
    <xf numFmtId="0" fontId="1" fillId="0" borderId="6" xfId="0" applyFont="1" applyFill="1" applyBorder="1"/>
    <xf numFmtId="0" fontId="1" fillId="0" borderId="0" xfId="0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left" vertical="center"/>
    </xf>
    <xf numFmtId="49" fontId="1" fillId="0" borderId="0" xfId="0" applyNumberFormat="1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1" fillId="0" borderId="6" xfId="0" applyFont="1" applyFill="1" applyBorder="1" applyAlignment="1">
      <alignment horizontal="center"/>
    </xf>
    <xf numFmtId="0" fontId="1" fillId="0" borderId="5" xfId="0" applyFont="1" applyFill="1" applyBorder="1"/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49" fontId="1" fillId="0" borderId="6" xfId="0" applyNumberFormat="1" applyFont="1" applyFill="1" applyBorder="1" applyAlignment="1">
      <alignment horizontal="right" vertical="center"/>
    </xf>
    <xf numFmtId="49" fontId="1" fillId="0" borderId="0" xfId="0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vertical="center"/>
    </xf>
    <xf numFmtId="49" fontId="1" fillId="0" borderId="5" xfId="0" applyNumberFormat="1" applyFont="1" applyFill="1" applyBorder="1" applyAlignment="1">
      <alignment horizontal="center" vertical="top"/>
    </xf>
    <xf numFmtId="49" fontId="1" fillId="0" borderId="0" xfId="0" applyNumberFormat="1" applyFont="1" applyFill="1" applyBorder="1" applyAlignment="1">
      <alignment horizontal="center" vertical="top"/>
    </xf>
    <xf numFmtId="49" fontId="1" fillId="0" borderId="5" xfId="0" applyNumberFormat="1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left"/>
    </xf>
    <xf numFmtId="49" fontId="6" fillId="0" borderId="0" xfId="0" applyNumberFormat="1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right"/>
    </xf>
    <xf numFmtId="0" fontId="1" fillId="0" borderId="0" xfId="0" applyFont="1" applyFill="1" applyBorder="1" applyAlignment="1">
      <alignment horizontal="left" vertical="top"/>
    </xf>
    <xf numFmtId="49" fontId="1" fillId="0" borderId="5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/>
    </xf>
    <xf numFmtId="0" fontId="1" fillId="0" borderId="7" xfId="0" applyFont="1" applyFill="1" applyBorder="1"/>
    <xf numFmtId="0" fontId="1" fillId="0" borderId="7" xfId="0" applyFont="1" applyFill="1" applyBorder="1" applyAlignment="1">
      <alignment horizontal="left"/>
    </xf>
    <xf numFmtId="0" fontId="1" fillId="0" borderId="8" xfId="0" applyFont="1" applyFill="1" applyBorder="1" applyAlignment="1">
      <alignment horizontal="center"/>
    </xf>
    <xf numFmtId="0" fontId="1" fillId="0" borderId="9" xfId="0" applyFont="1" applyFill="1" applyBorder="1" applyAlignment="1">
      <alignment horizontal="right"/>
    </xf>
    <xf numFmtId="0" fontId="1" fillId="0" borderId="7" xfId="0" applyFont="1" applyFill="1" applyBorder="1" applyAlignment="1">
      <alignment horizontal="center"/>
    </xf>
    <xf numFmtId="0" fontId="1" fillId="0" borderId="9" xfId="0" applyFont="1" applyFill="1" applyBorder="1"/>
    <xf numFmtId="0" fontId="2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2" fillId="0" borderId="0" xfId="0" applyNumberFormat="1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49" fontId="1" fillId="0" borderId="6" xfId="0" applyNumberFormat="1" applyFont="1" applyFill="1" applyBorder="1" applyAlignment="1">
      <alignment horizontal="center"/>
    </xf>
    <xf numFmtId="0" fontId="1" fillId="0" borderId="5" xfId="0" applyNumberFormat="1" applyFont="1" applyFill="1" applyBorder="1" applyAlignment="1">
      <alignment horizontal="center"/>
    </xf>
    <xf numFmtId="0" fontId="1" fillId="0" borderId="9" xfId="0" applyFont="1" applyFill="1" applyBorder="1" applyAlignment="1">
      <alignment horizontal="center"/>
    </xf>
    <xf numFmtId="0" fontId="1" fillId="0" borderId="7" xfId="0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center" vertical="center"/>
    </xf>
    <xf numFmtId="49" fontId="1" fillId="0" borderId="0" xfId="0" applyNumberFormat="1" applyFont="1" applyAlignment="1">
      <alignment vertic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left"/>
    </xf>
    <xf numFmtId="49" fontId="2" fillId="0" borderId="0" xfId="0" applyNumberFormat="1" applyFont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/>
    <xf numFmtId="0" fontId="5" fillId="0" borderId="0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164" fontId="6" fillId="0" borderId="6" xfId="0" applyNumberFormat="1" applyFont="1" applyFill="1" applyBorder="1" applyAlignment="1">
      <alignment horizontal="right" vertical="center"/>
    </xf>
    <xf numFmtId="0" fontId="1" fillId="0" borderId="8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5" xfId="0" applyFont="1" applyFill="1" applyBorder="1" applyAlignment="1"/>
    <xf numFmtId="0" fontId="1" fillId="0" borderId="0" xfId="0" applyFont="1" applyFill="1" applyBorder="1" applyAlignment="1">
      <alignment horizontal="center" vertical="center"/>
    </xf>
    <xf numFmtId="15" fontId="1" fillId="0" borderId="0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horizontal="left"/>
    </xf>
    <xf numFmtId="0" fontId="5" fillId="0" borderId="0" xfId="0" applyFont="1" applyFill="1" applyBorder="1" applyAlignment="1">
      <alignment vertical="center"/>
    </xf>
    <xf numFmtId="164" fontId="6" fillId="0" borderId="0" xfId="0" applyNumberFormat="1" applyFont="1" applyFill="1" applyBorder="1" applyAlignment="1">
      <alignment horizontal="left" vertical="center"/>
    </xf>
    <xf numFmtId="49" fontId="1" fillId="0" borderId="0" xfId="0" applyNumberFormat="1" applyFont="1" applyFill="1" applyBorder="1" applyAlignment="1">
      <alignment horizontal="right"/>
    </xf>
    <xf numFmtId="15" fontId="1" fillId="0" borderId="0" xfId="0" applyNumberFormat="1" applyFont="1" applyFill="1" applyBorder="1" applyAlignment="1">
      <alignment horizontal="left" vertical="center"/>
    </xf>
    <xf numFmtId="0" fontId="6" fillId="0" borderId="0" xfId="0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/>
    </xf>
    <xf numFmtId="15" fontId="4" fillId="0" borderId="0" xfId="0" applyNumberFormat="1" applyFont="1" applyFill="1" applyBorder="1" applyAlignment="1">
      <alignment horizontal="left" vertical="center"/>
    </xf>
    <xf numFmtId="0" fontId="1" fillId="0" borderId="8" xfId="0" applyFont="1" applyFill="1" applyBorder="1"/>
    <xf numFmtId="164" fontId="8" fillId="0" borderId="0" xfId="0" applyNumberFormat="1" applyFont="1" applyFill="1" applyBorder="1" applyAlignment="1">
      <alignment horizontal="left"/>
    </xf>
    <xf numFmtId="0" fontId="1" fillId="0" borderId="3" xfId="0" applyFont="1" applyFill="1" applyBorder="1" applyAlignment="1">
      <alignment horizontal="left"/>
    </xf>
    <xf numFmtId="0" fontId="1" fillId="0" borderId="4" xfId="0" applyFont="1" applyFill="1" applyBorder="1" applyAlignment="1">
      <alignment horizontal="left"/>
    </xf>
    <xf numFmtId="0" fontId="1" fillId="0" borderId="5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left"/>
    </xf>
    <xf numFmtId="0" fontId="1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9" xfId="0" applyFont="1" applyFill="1" applyBorder="1" applyAlignment="1">
      <alignment horizontal="left"/>
    </xf>
    <xf numFmtId="49" fontId="1" fillId="0" borderId="5" xfId="0" applyNumberFormat="1" applyFont="1" applyFill="1" applyBorder="1" applyAlignment="1">
      <alignment horizontal="left"/>
    </xf>
    <xf numFmtId="0" fontId="1" fillId="0" borderId="0" xfId="0" applyNumberFormat="1" applyFont="1" applyFill="1" applyBorder="1" applyAlignment="1">
      <alignment horizontal="left"/>
    </xf>
    <xf numFmtId="49" fontId="1" fillId="0" borderId="7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horizontal="center" vertical="center"/>
    </xf>
    <xf numFmtId="0" fontId="1" fillId="0" borderId="5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49" fontId="1" fillId="0" borderId="0" xfId="0" applyNumberFormat="1" applyFont="1" applyFill="1" applyBorder="1" applyAlignment="1" applyProtection="1">
      <alignment horizontal="left"/>
    </xf>
    <xf numFmtId="0" fontId="1" fillId="0" borderId="5" xfId="0" applyFont="1" applyFill="1" applyBorder="1" applyAlignment="1">
      <alignment horizontal="right"/>
    </xf>
    <xf numFmtId="49" fontId="9" fillId="0" borderId="0" xfId="0" applyNumberFormat="1" applyFont="1" applyBorder="1" applyAlignment="1">
      <alignment vertical="center"/>
    </xf>
    <xf numFmtId="49" fontId="1" fillId="0" borderId="2" xfId="0" applyNumberFormat="1" applyFont="1" applyFill="1" applyBorder="1" applyAlignment="1">
      <alignment horizontal="left"/>
    </xf>
    <xf numFmtId="49" fontId="2" fillId="0" borderId="0" xfId="0" applyNumberFormat="1" applyFont="1" applyBorder="1" applyAlignment="1">
      <alignment vertical="center"/>
    </xf>
    <xf numFmtId="0" fontId="5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49" fontId="10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49" fontId="10" fillId="0" borderId="0" xfId="0" applyNumberFormat="1" applyFont="1" applyAlignment="1">
      <alignment vertical="center"/>
    </xf>
    <xf numFmtId="49" fontId="10" fillId="0" borderId="0" xfId="0" applyNumberFormat="1" applyFont="1" applyAlignment="1">
      <alignment horizontal="left" vertical="center"/>
    </xf>
    <xf numFmtId="49" fontId="1" fillId="0" borderId="0" xfId="0" applyNumberFormat="1" applyFont="1" applyBorder="1" applyAlignment="1">
      <alignment vertical="center"/>
    </xf>
    <xf numFmtId="0" fontId="2" fillId="0" borderId="0" xfId="0" applyFont="1" applyFill="1" applyBorder="1" applyAlignment="1">
      <alignment horizontal="center"/>
    </xf>
    <xf numFmtId="49" fontId="1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/>
    </xf>
    <xf numFmtId="49" fontId="2" fillId="0" borderId="5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49" fontId="1" fillId="0" borderId="0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/>
    </xf>
    <xf numFmtId="0" fontId="3" fillId="2" borderId="0" xfId="0" applyFont="1" applyFill="1" applyBorder="1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15" fontId="1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1" fillId="0" borderId="6" xfId="0" applyFont="1" applyFill="1" applyBorder="1" applyAlignment="1"/>
    <xf numFmtId="49" fontId="1" fillId="0" borderId="6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>
      <alignment horizontal="left" vertical="center"/>
    </xf>
    <xf numFmtId="0" fontId="1" fillId="0" borderId="4" xfId="0" applyFont="1" applyFill="1" applyBorder="1" applyAlignment="1"/>
    <xf numFmtId="0" fontId="1" fillId="0" borderId="2" xfId="0" applyFont="1" applyFill="1" applyBorder="1" applyAlignment="1"/>
    <xf numFmtId="0" fontId="7" fillId="0" borderId="5" xfId="0" applyFont="1" applyFill="1" applyBorder="1" applyAlignment="1">
      <alignment horizontal="left"/>
    </xf>
    <xf numFmtId="0" fontId="2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49" fontId="1" fillId="0" borderId="0" xfId="0" applyNumberFormat="1" applyFont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top"/>
    </xf>
    <xf numFmtId="0" fontId="1" fillId="0" borderId="0" xfId="0" applyFont="1" applyFill="1" applyBorder="1" applyAlignment="1">
      <alignment horizontal="center" vertical="top"/>
    </xf>
    <xf numFmtId="0" fontId="4" fillId="2" borderId="0" xfId="0" applyFont="1" applyFill="1" applyBorder="1" applyAlignment="1">
      <alignment horizontal="center" vertical="center"/>
    </xf>
    <xf numFmtId="14" fontId="1" fillId="0" borderId="0" xfId="0" applyNumberFormat="1" applyFont="1" applyFill="1" applyBorder="1" applyAlignment="1">
      <alignment horizontal="left"/>
    </xf>
    <xf numFmtId="49" fontId="2" fillId="0" borderId="7" xfId="0" applyNumberFormat="1" applyFont="1" applyFill="1" applyBorder="1" applyAlignment="1">
      <alignment horizontal="center" vertical="center"/>
    </xf>
    <xf numFmtId="49" fontId="2" fillId="0" borderId="7" xfId="0" applyNumberFormat="1" applyFont="1" applyFill="1" applyBorder="1" applyAlignment="1">
      <alignment horizontal="left" vertical="center"/>
    </xf>
    <xf numFmtId="0" fontId="1" fillId="0" borderId="3" xfId="0" applyFont="1" applyFill="1" applyBorder="1" applyAlignment="1"/>
    <xf numFmtId="0" fontId="1" fillId="0" borderId="5" xfId="0" applyFont="1" applyBorder="1" applyAlignment="1">
      <alignment horizontal="center"/>
    </xf>
    <xf numFmtId="0" fontId="5" fillId="0" borderId="7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left" vertical="center"/>
    </xf>
    <xf numFmtId="49" fontId="2" fillId="0" borderId="0" xfId="0" applyNumberFormat="1" applyFont="1" applyBorder="1" applyAlignment="1">
      <alignment horizontal="left" vertical="center"/>
    </xf>
    <xf numFmtId="0" fontId="1" fillId="0" borderId="6" xfId="0" applyFont="1" applyBorder="1" applyAlignment="1">
      <alignment horizontal="center"/>
    </xf>
    <xf numFmtId="49" fontId="1" fillId="0" borderId="0" xfId="0" applyNumberFormat="1" applyFont="1" applyBorder="1" applyAlignment="1">
      <alignment horizontal="center"/>
    </xf>
    <xf numFmtId="0" fontId="9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49" fontId="2" fillId="0" borderId="0" xfId="0" applyNumberFormat="1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164" fontId="11" fillId="0" borderId="0" xfId="0" applyNumberFormat="1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49" fontId="2" fillId="0" borderId="6" xfId="0" applyNumberFormat="1" applyFont="1" applyFill="1" applyBorder="1" applyAlignment="1">
      <alignment horizontal="left" vertical="center"/>
    </xf>
    <xf numFmtId="49" fontId="11" fillId="0" borderId="0" xfId="0" applyNumberFormat="1" applyFont="1" applyBorder="1" applyAlignment="1">
      <alignment horizontal="center"/>
    </xf>
    <xf numFmtId="49" fontId="1" fillId="0" borderId="6" xfId="0" applyNumberFormat="1" applyFont="1" applyFill="1" applyBorder="1" applyAlignment="1">
      <alignment horizontal="left" vertical="center"/>
    </xf>
    <xf numFmtId="49" fontId="8" fillId="0" borderId="0" xfId="0" applyNumberFormat="1" applyFont="1" applyFill="1" applyBorder="1" applyAlignment="1">
      <alignment horizontal="left"/>
    </xf>
    <xf numFmtId="49" fontId="10" fillId="0" borderId="0" xfId="0" applyNumberFormat="1" applyFont="1" applyBorder="1" applyAlignment="1">
      <alignment horizontal="center" vertical="center"/>
    </xf>
    <xf numFmtId="49" fontId="10" fillId="0" borderId="0" xfId="0" applyNumberFormat="1" applyFont="1" applyBorder="1" applyAlignment="1">
      <alignment horizontal="center"/>
    </xf>
    <xf numFmtId="0" fontId="1" fillId="0" borderId="7" xfId="0" applyFont="1" applyFill="1" applyBorder="1" applyAlignment="1">
      <alignment horizontal="left" vertical="center"/>
    </xf>
    <xf numFmtId="49" fontId="6" fillId="0" borderId="0" xfId="0" applyNumberFormat="1" applyFont="1" applyFill="1" applyBorder="1" applyAlignment="1">
      <alignment vertical="center"/>
    </xf>
    <xf numFmtId="164" fontId="6" fillId="0" borderId="0" xfId="0" applyNumberFormat="1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10" fillId="0" borderId="0" xfId="0" applyFont="1" applyBorder="1" applyAlignment="1">
      <alignment horizontal="left"/>
    </xf>
    <xf numFmtId="49" fontId="9" fillId="0" borderId="0" xfId="0" applyNumberFormat="1" applyFont="1" applyFill="1" applyBorder="1" applyAlignment="1">
      <alignment horizontal="left"/>
    </xf>
    <xf numFmtId="49" fontId="10" fillId="0" borderId="0" xfId="0" applyNumberFormat="1" applyFont="1" applyFill="1" applyBorder="1" applyAlignment="1">
      <alignment horizontal="left"/>
    </xf>
    <xf numFmtId="0" fontId="10" fillId="0" borderId="0" xfId="0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right" vertical="center"/>
    </xf>
    <xf numFmtId="0" fontId="15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right" vertical="center"/>
    </xf>
    <xf numFmtId="49" fontId="9" fillId="0" borderId="0" xfId="0" applyNumberFormat="1" applyFont="1" applyFill="1" applyBorder="1" applyAlignment="1">
      <alignment vertical="center"/>
    </xf>
    <xf numFmtId="49" fontId="10" fillId="0" borderId="0" xfId="0" applyNumberFormat="1" applyFont="1" applyFill="1" applyBorder="1" applyAlignment="1">
      <alignment vertical="center"/>
    </xf>
    <xf numFmtId="15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right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vertical="center"/>
    </xf>
    <xf numFmtId="0" fontId="10" fillId="0" borderId="0" xfId="0" applyFont="1" applyBorder="1" applyAlignment="1"/>
    <xf numFmtId="0" fontId="15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0" fillId="0" borderId="0" xfId="0" applyFont="1" applyBorder="1" applyAlignment="1">
      <alignment horizontal="center"/>
    </xf>
    <xf numFmtId="49" fontId="14" fillId="0" borderId="0" xfId="0" applyNumberFormat="1" applyFont="1" applyFill="1" applyBorder="1" applyAlignment="1">
      <alignment horizontal="left" vertical="center"/>
    </xf>
    <xf numFmtId="49" fontId="9" fillId="0" borderId="0" xfId="0" applyNumberFormat="1" applyFont="1" applyFill="1" applyBorder="1" applyAlignment="1">
      <alignment horizontal="left" vertical="center"/>
    </xf>
    <xf numFmtId="49" fontId="10" fillId="0" borderId="0" xfId="0" applyNumberFormat="1" applyFont="1" applyFill="1" applyBorder="1" applyAlignment="1">
      <alignment horizontal="left" vertical="center"/>
    </xf>
    <xf numFmtId="49" fontId="1" fillId="0" borderId="7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49" fontId="1" fillId="0" borderId="2" xfId="0" applyNumberFormat="1" applyFont="1" applyFill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9" fillId="3" borderId="0" xfId="0" applyFont="1" applyFill="1" applyBorder="1" applyAlignment="1">
      <alignment vertical="center"/>
    </xf>
    <xf numFmtId="0" fontId="10" fillId="3" borderId="0" xfId="0" applyFont="1" applyFill="1" applyBorder="1" applyAlignment="1">
      <alignment vertical="center"/>
    </xf>
    <xf numFmtId="0" fontId="10" fillId="3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1" fillId="0" borderId="7" xfId="0" applyNumberFormat="1" applyFont="1" applyFill="1" applyBorder="1" applyAlignment="1">
      <alignment horizontal="center"/>
    </xf>
    <xf numFmtId="49" fontId="1" fillId="0" borderId="0" xfId="0" applyNumberFormat="1" applyFont="1" applyFill="1" applyBorder="1"/>
    <xf numFmtId="49" fontId="6" fillId="0" borderId="0" xfId="0" applyNumberFormat="1" applyFont="1" applyFill="1" applyBorder="1" applyAlignment="1">
      <alignment horizontal="right" vertical="center"/>
    </xf>
    <xf numFmtId="15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left" vertical="center"/>
    </xf>
    <xf numFmtId="0" fontId="13" fillId="2" borderId="0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left" vertical="center"/>
    </xf>
    <xf numFmtId="0" fontId="10" fillId="0" borderId="5" xfId="0" applyFont="1" applyFill="1" applyBorder="1" applyAlignment="1">
      <alignment horizontal="center"/>
    </xf>
    <xf numFmtId="0" fontId="1" fillId="0" borderId="4" xfId="0" applyNumberFormat="1" applyFont="1" applyFill="1" applyBorder="1" applyAlignment="1">
      <alignment horizontal="center"/>
    </xf>
    <xf numFmtId="0" fontId="2" fillId="0" borderId="2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vertical="center"/>
    </xf>
    <xf numFmtId="0" fontId="14" fillId="2" borderId="0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/>
    </xf>
    <xf numFmtId="0" fontId="1" fillId="0" borderId="6" xfId="0" applyNumberFormat="1" applyFont="1" applyFill="1" applyBorder="1" applyAlignment="1">
      <alignment horizontal="center"/>
    </xf>
    <xf numFmtId="0" fontId="15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0" fontId="10" fillId="0" borderId="0" xfId="0" applyFont="1" applyAlignment="1">
      <alignment horizontal="left"/>
    </xf>
    <xf numFmtId="49" fontId="14" fillId="2" borderId="0" xfId="0" applyNumberFormat="1" applyFont="1" applyFill="1" applyAlignment="1">
      <alignment horizontal="left" vertical="center"/>
    </xf>
    <xf numFmtId="49" fontId="9" fillId="3" borderId="0" xfId="0" applyNumberFormat="1" applyFont="1" applyFill="1" applyBorder="1" applyAlignment="1">
      <alignment horizontal="left" vertical="center"/>
    </xf>
    <xf numFmtId="49" fontId="10" fillId="3" borderId="0" xfId="0" applyNumberFormat="1" applyFont="1" applyFill="1" applyBorder="1" applyAlignment="1">
      <alignment horizontal="left" vertical="center"/>
    </xf>
    <xf numFmtId="49" fontId="10" fillId="0" borderId="5" xfId="0" applyNumberFormat="1" applyFont="1" applyBorder="1" applyAlignment="1">
      <alignment horizontal="center"/>
    </xf>
    <xf numFmtId="49" fontId="10" fillId="0" borderId="0" xfId="0" applyNumberFormat="1" applyFont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/>
    </xf>
    <xf numFmtId="0" fontId="11" fillId="0" borderId="5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11" fillId="0" borderId="5" xfId="0" applyFont="1" applyBorder="1" applyAlignment="1">
      <alignment horizontal="center"/>
    </xf>
    <xf numFmtId="0" fontId="15" fillId="2" borderId="0" xfId="0" applyFont="1" applyFill="1" applyBorder="1" applyAlignment="1">
      <alignment horizontal="left" vertical="center"/>
    </xf>
    <xf numFmtId="0" fontId="9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49" fontId="10" fillId="0" borderId="0" xfId="0" applyNumberFormat="1" applyFont="1" applyFill="1" applyAlignment="1">
      <alignment horizontal="left" vertical="center"/>
    </xf>
    <xf numFmtId="0" fontId="1" fillId="0" borderId="7" xfId="0" applyFont="1" applyFill="1" applyBorder="1" applyAlignment="1"/>
    <xf numFmtId="0" fontId="1" fillId="0" borderId="9" xfId="0" applyFont="1" applyFill="1" applyBorder="1" applyAlignment="1"/>
    <xf numFmtId="49" fontId="10" fillId="0" borderId="5" xfId="0" applyNumberFormat="1" applyFont="1" applyFill="1" applyBorder="1" applyAlignment="1">
      <alignment horizontal="center"/>
    </xf>
    <xf numFmtId="0" fontId="10" fillId="0" borderId="5" xfId="0" applyFont="1" applyBorder="1" applyAlignment="1">
      <alignment horizontal="left"/>
    </xf>
    <xf numFmtId="49" fontId="10" fillId="0" borderId="5" xfId="0" applyNumberFormat="1" applyFont="1" applyFill="1" applyBorder="1" applyAlignment="1">
      <alignment horizontal="left"/>
    </xf>
    <xf numFmtId="0" fontId="10" fillId="0" borderId="6" xfId="0" applyFont="1" applyBorder="1" applyAlignment="1">
      <alignment horizontal="left"/>
    </xf>
    <xf numFmtId="49" fontId="10" fillId="0" borderId="6" xfId="0" applyNumberFormat="1" applyFont="1" applyFill="1" applyBorder="1" applyAlignment="1">
      <alignment horizontal="left"/>
    </xf>
    <xf numFmtId="0" fontId="6" fillId="2" borderId="6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vertical="center"/>
    </xf>
    <xf numFmtId="0" fontId="6" fillId="0" borderId="5" xfId="0" applyFont="1" applyFill="1" applyBorder="1" applyAlignment="1">
      <alignment horizontal="left" vertical="center"/>
    </xf>
    <xf numFmtId="49" fontId="6" fillId="0" borderId="5" xfId="0" applyNumberFormat="1" applyFont="1" applyFill="1" applyBorder="1" applyAlignment="1">
      <alignment horizontal="left" vertical="center"/>
    </xf>
    <xf numFmtId="49" fontId="1" fillId="0" borderId="7" xfId="0" applyNumberFormat="1" applyFont="1" applyFill="1" applyBorder="1" applyAlignment="1">
      <alignment horizontal="center"/>
    </xf>
    <xf numFmtId="0" fontId="1" fillId="4" borderId="0" xfId="0" applyFont="1" applyFill="1" applyBorder="1"/>
    <xf numFmtId="0" fontId="1" fillId="4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49" fontId="10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49" fontId="10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3" fillId="6" borderId="10" xfId="0" applyFont="1" applyFill="1" applyBorder="1" applyAlignment="1">
      <alignment vertical="center" wrapText="1"/>
    </xf>
    <xf numFmtId="0" fontId="4" fillId="5" borderId="0" xfId="0" applyFont="1" applyFill="1" applyBorder="1" applyAlignment="1">
      <alignment vertical="center" wrapText="1"/>
    </xf>
    <xf numFmtId="0" fontId="1" fillId="0" borderId="5" xfId="0" applyFont="1" applyFill="1" applyBorder="1" applyAlignment="1">
      <alignment vertical="center"/>
    </xf>
    <xf numFmtId="0" fontId="1" fillId="0" borderId="5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vertical="center" wrapText="1"/>
    </xf>
    <xf numFmtId="0" fontId="3" fillId="2" borderId="10" xfId="0" applyFont="1" applyFill="1" applyBorder="1" applyAlignment="1">
      <alignment vertical="center" wrapText="1"/>
    </xf>
    <xf numFmtId="0" fontId="2" fillId="0" borderId="0" xfId="0" applyFont="1" applyFill="1" applyBorder="1"/>
    <xf numFmtId="0" fontId="10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1" fillId="4" borderId="0" xfId="0" applyNumberFormat="1" applyFont="1" applyFill="1" applyBorder="1" applyAlignment="1">
      <alignment horizontal="center"/>
    </xf>
    <xf numFmtId="0" fontId="1" fillId="4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/>
    </xf>
    <xf numFmtId="0" fontId="10" fillId="0" borderId="0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/>
    </xf>
    <xf numFmtId="49" fontId="9" fillId="0" borderId="0" xfId="0" applyNumberFormat="1" applyFont="1" applyFill="1" applyBorder="1" applyAlignment="1">
      <alignment horizontal="right" vertical="center"/>
    </xf>
    <xf numFmtId="49" fontId="10" fillId="0" borderId="0" xfId="0" applyNumberFormat="1" applyFont="1" applyFill="1" applyBorder="1" applyAlignment="1">
      <alignment horizontal="right" vertical="center"/>
    </xf>
    <xf numFmtId="49" fontId="10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center" vertical="center"/>
    </xf>
    <xf numFmtId="49" fontId="9" fillId="0" borderId="0" xfId="0" applyNumberFormat="1" applyFont="1" applyFill="1" applyBorder="1" applyAlignment="1"/>
    <xf numFmtId="49" fontId="10" fillId="0" borderId="0" xfId="0" applyNumberFormat="1" applyFont="1" applyFill="1" applyBorder="1" applyAlignment="1"/>
    <xf numFmtId="0" fontId="10" fillId="0" borderId="0" xfId="0" applyNumberFormat="1" applyFont="1" applyFill="1" applyBorder="1" applyAlignment="1" applyProtection="1">
      <alignment horizontal="center"/>
    </xf>
    <xf numFmtId="0" fontId="1" fillId="7" borderId="0" xfId="0" applyFont="1" applyFill="1" applyBorder="1"/>
    <xf numFmtId="0" fontId="1" fillId="7" borderId="0" xfId="0" applyFont="1" applyFill="1" applyBorder="1" applyAlignment="1">
      <alignment horizontal="left"/>
    </xf>
    <xf numFmtId="0" fontId="1" fillId="7" borderId="0" xfId="0" applyNumberFormat="1" applyFont="1" applyFill="1" applyBorder="1" applyAlignment="1">
      <alignment horizontal="center"/>
    </xf>
    <xf numFmtId="0" fontId="1" fillId="7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 wrapText="1"/>
    </xf>
    <xf numFmtId="0" fontId="1" fillId="0" borderId="5" xfId="0" applyFont="1" applyFill="1" applyBorder="1" applyAlignment="1">
      <alignment horizontal="left" wrapText="1"/>
    </xf>
    <xf numFmtId="0" fontId="1" fillId="0" borderId="0" xfId="0" applyFont="1" applyFill="1" applyBorder="1" applyAlignment="1">
      <alignment horizontal="center" wrapText="1"/>
    </xf>
    <xf numFmtId="0" fontId="1" fillId="0" borderId="5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38" Type="http://schemas.openxmlformats.org/officeDocument/2006/relationships/image" Target="../media/image238.jpeg"/><Relationship Id="rId254" Type="http://schemas.openxmlformats.org/officeDocument/2006/relationships/image" Target="../media/image254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8466</xdr:colOff>
      <xdr:row>165</xdr:row>
      <xdr:rowOff>61806</xdr:rowOff>
    </xdr:from>
    <xdr:to>
      <xdr:col>16</xdr:col>
      <xdr:colOff>162625</xdr:colOff>
      <xdr:row>172</xdr:row>
      <xdr:rowOff>145269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47426" y="26099346"/>
          <a:ext cx="768838" cy="1140738"/>
        </a:xfrm>
        <a:prstGeom prst="rect">
          <a:avLst/>
        </a:prstGeom>
      </xdr:spPr>
    </xdr:pic>
    <xdr:clientData/>
  </xdr:twoCellAnchor>
  <xdr:twoCellAnchor editAs="oneCell">
    <xdr:from>
      <xdr:col>60</xdr:col>
      <xdr:colOff>114300</xdr:colOff>
      <xdr:row>176</xdr:row>
      <xdr:rowOff>22860</xdr:rowOff>
    </xdr:from>
    <xdr:to>
      <xdr:col>60</xdr:col>
      <xdr:colOff>730382</xdr:colOff>
      <xdr:row>182</xdr:row>
      <xdr:rowOff>33297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30340" y="27744420"/>
          <a:ext cx="616082" cy="915312"/>
        </a:xfrm>
        <a:prstGeom prst="rect">
          <a:avLst/>
        </a:prstGeom>
      </xdr:spPr>
    </xdr:pic>
    <xdr:clientData/>
  </xdr:twoCellAnchor>
  <xdr:twoCellAnchor editAs="oneCell">
    <xdr:from>
      <xdr:col>50</xdr:col>
      <xdr:colOff>0</xdr:colOff>
      <xdr:row>193</xdr:row>
      <xdr:rowOff>0</xdr:rowOff>
    </xdr:from>
    <xdr:to>
      <xdr:col>51</xdr:col>
      <xdr:colOff>198435</xdr:colOff>
      <xdr:row>200</xdr:row>
      <xdr:rowOff>50197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21920" y="30327600"/>
          <a:ext cx="815655" cy="1198489"/>
        </a:xfrm>
        <a:prstGeom prst="rect">
          <a:avLst/>
        </a:prstGeom>
      </xdr:spPr>
    </xdr:pic>
    <xdr:clientData/>
  </xdr:twoCellAnchor>
  <xdr:twoCellAnchor editAs="oneCell">
    <xdr:from>
      <xdr:col>60</xdr:col>
      <xdr:colOff>53341</xdr:colOff>
      <xdr:row>203</xdr:row>
      <xdr:rowOff>45720</xdr:rowOff>
    </xdr:from>
    <xdr:to>
      <xdr:col>60</xdr:col>
      <xdr:colOff>662940</xdr:colOff>
      <xdr:row>209</xdr:row>
      <xdr:rowOff>8162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69381" y="31904940"/>
          <a:ext cx="609599" cy="924256"/>
        </a:xfrm>
        <a:prstGeom prst="rect">
          <a:avLst/>
        </a:prstGeom>
      </xdr:spPr>
    </xdr:pic>
    <xdr:clientData/>
  </xdr:twoCellAnchor>
  <xdr:twoCellAnchor editAs="oneCell">
    <xdr:from>
      <xdr:col>65</xdr:col>
      <xdr:colOff>0</xdr:colOff>
      <xdr:row>203</xdr:row>
      <xdr:rowOff>7619</xdr:rowOff>
    </xdr:from>
    <xdr:to>
      <xdr:col>66</xdr:col>
      <xdr:colOff>98213</xdr:colOff>
      <xdr:row>209</xdr:row>
      <xdr:rowOff>135060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86900" y="31866839"/>
          <a:ext cx="716280" cy="1089255"/>
        </a:xfrm>
        <a:prstGeom prst="rect">
          <a:avLst/>
        </a:prstGeom>
      </xdr:spPr>
    </xdr:pic>
    <xdr:clientData/>
  </xdr:twoCellAnchor>
  <xdr:twoCellAnchor editAs="oneCell">
    <xdr:from>
      <xdr:col>55</xdr:col>
      <xdr:colOff>35560</xdr:colOff>
      <xdr:row>194</xdr:row>
      <xdr:rowOff>6060</xdr:rowOff>
    </xdr:from>
    <xdr:to>
      <xdr:col>57</xdr:col>
      <xdr:colOff>16997</xdr:colOff>
      <xdr:row>198</xdr:row>
      <xdr:rowOff>156590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35960" y="30486060"/>
          <a:ext cx="1216723" cy="808813"/>
        </a:xfrm>
        <a:prstGeom prst="rect">
          <a:avLst/>
        </a:prstGeom>
      </xdr:spPr>
    </xdr:pic>
    <xdr:clientData/>
  </xdr:twoCellAnchor>
  <xdr:twoCellAnchor editAs="oneCell">
    <xdr:from>
      <xdr:col>65</xdr:col>
      <xdr:colOff>33866</xdr:colOff>
      <xdr:row>193</xdr:row>
      <xdr:rowOff>33021</xdr:rowOff>
    </xdr:from>
    <xdr:to>
      <xdr:col>66</xdr:col>
      <xdr:colOff>200659</xdr:colOff>
      <xdr:row>200</xdr:row>
      <xdr:rowOff>47405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0766" y="30360621"/>
          <a:ext cx="784860" cy="1162676"/>
        </a:xfrm>
        <a:prstGeom prst="rect">
          <a:avLst/>
        </a:prstGeom>
      </xdr:spPr>
    </xdr:pic>
    <xdr:clientData/>
  </xdr:twoCellAnchor>
  <xdr:twoCellAnchor editAs="oneCell">
    <xdr:from>
      <xdr:col>70</xdr:col>
      <xdr:colOff>24033</xdr:colOff>
      <xdr:row>193</xdr:row>
      <xdr:rowOff>60374</xdr:rowOff>
    </xdr:from>
    <xdr:to>
      <xdr:col>71</xdr:col>
      <xdr:colOff>215118</xdr:colOff>
      <xdr:row>200</xdr:row>
      <xdr:rowOff>60209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81793" y="30387974"/>
          <a:ext cx="808306" cy="1148127"/>
        </a:xfrm>
        <a:prstGeom prst="rect">
          <a:avLst/>
        </a:prstGeom>
      </xdr:spPr>
    </xdr:pic>
    <xdr:clientData/>
  </xdr:twoCellAnchor>
  <xdr:twoCellAnchor editAs="oneCell">
    <xdr:from>
      <xdr:col>70</xdr:col>
      <xdr:colOff>93134</xdr:colOff>
      <xdr:row>175</xdr:row>
      <xdr:rowOff>100753</xdr:rowOff>
    </xdr:from>
    <xdr:to>
      <xdr:col>71</xdr:col>
      <xdr:colOff>293012</xdr:colOff>
      <xdr:row>183</xdr:row>
      <xdr:rowOff>160587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50894" y="27669913"/>
          <a:ext cx="817099" cy="1259984"/>
        </a:xfrm>
        <a:prstGeom prst="rect">
          <a:avLst/>
        </a:prstGeom>
      </xdr:spPr>
    </xdr:pic>
    <xdr:clientData/>
  </xdr:twoCellAnchor>
  <xdr:twoCellAnchor editAs="oneCell">
    <xdr:from>
      <xdr:col>80</xdr:col>
      <xdr:colOff>44875</xdr:colOff>
      <xdr:row>175</xdr:row>
      <xdr:rowOff>15239</xdr:rowOff>
    </xdr:from>
    <xdr:to>
      <xdr:col>81</xdr:col>
      <xdr:colOff>177800</xdr:colOff>
      <xdr:row>182</xdr:row>
      <xdr:rowOff>101473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09915" y="27584399"/>
          <a:ext cx="742525" cy="1133984"/>
        </a:xfrm>
        <a:prstGeom prst="rect">
          <a:avLst/>
        </a:prstGeom>
      </xdr:spPr>
    </xdr:pic>
    <xdr:clientData/>
  </xdr:twoCellAnchor>
  <xdr:twoCellAnchor editAs="oneCell">
    <xdr:from>
      <xdr:col>80</xdr:col>
      <xdr:colOff>127000</xdr:colOff>
      <xdr:row>184</xdr:row>
      <xdr:rowOff>139967</xdr:rowOff>
    </xdr:from>
    <xdr:to>
      <xdr:col>81</xdr:col>
      <xdr:colOff>458016</xdr:colOff>
      <xdr:row>189</xdr:row>
      <xdr:rowOff>14411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2040" y="29088347"/>
          <a:ext cx="940616" cy="626919"/>
        </a:xfrm>
        <a:prstGeom prst="rect">
          <a:avLst/>
        </a:prstGeom>
      </xdr:spPr>
    </xdr:pic>
    <xdr:clientData/>
  </xdr:twoCellAnchor>
  <xdr:twoCellAnchor editAs="oneCell">
    <xdr:from>
      <xdr:col>55</xdr:col>
      <xdr:colOff>30480</xdr:colOff>
      <xdr:row>203</xdr:row>
      <xdr:rowOff>40641</xdr:rowOff>
    </xdr:from>
    <xdr:to>
      <xdr:col>56</xdr:col>
      <xdr:colOff>75447</xdr:colOff>
      <xdr:row>209</xdr:row>
      <xdr:rowOff>101601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30880" y="31899861"/>
          <a:ext cx="662187" cy="1022774"/>
        </a:xfrm>
        <a:prstGeom prst="rect">
          <a:avLst/>
        </a:prstGeom>
      </xdr:spPr>
    </xdr:pic>
    <xdr:clientData/>
  </xdr:twoCellAnchor>
  <xdr:twoCellAnchor editAs="oneCell">
    <xdr:from>
      <xdr:col>50</xdr:col>
      <xdr:colOff>99062</xdr:colOff>
      <xdr:row>203</xdr:row>
      <xdr:rowOff>45721</xdr:rowOff>
    </xdr:from>
    <xdr:to>
      <xdr:col>51</xdr:col>
      <xdr:colOff>146537</xdr:colOff>
      <xdr:row>209</xdr:row>
      <xdr:rowOff>90897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0982" y="31904941"/>
          <a:ext cx="664695" cy="100699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203</xdr:row>
      <xdr:rowOff>30480</xdr:rowOff>
    </xdr:from>
    <xdr:to>
      <xdr:col>46</xdr:col>
      <xdr:colOff>192259</xdr:colOff>
      <xdr:row>210</xdr:row>
      <xdr:rowOff>128358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83420" y="31889700"/>
          <a:ext cx="801859" cy="1211033"/>
        </a:xfrm>
        <a:prstGeom prst="rect">
          <a:avLst/>
        </a:prstGeom>
      </xdr:spPr>
    </xdr:pic>
    <xdr:clientData/>
  </xdr:twoCellAnchor>
  <xdr:twoCellAnchor editAs="oneCell">
    <xdr:from>
      <xdr:col>40</xdr:col>
      <xdr:colOff>120229</xdr:colOff>
      <xdr:row>202</xdr:row>
      <xdr:rowOff>114300</xdr:rowOff>
    </xdr:from>
    <xdr:to>
      <xdr:col>41</xdr:col>
      <xdr:colOff>231206</xdr:colOff>
      <xdr:row>209</xdr:row>
      <xdr:rowOff>121501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95629" y="31821120"/>
          <a:ext cx="728198" cy="1111889"/>
        </a:xfrm>
        <a:prstGeom prst="rect">
          <a:avLst/>
        </a:prstGeom>
      </xdr:spPr>
    </xdr:pic>
    <xdr:clientData/>
  </xdr:twoCellAnchor>
  <xdr:twoCellAnchor editAs="oneCell">
    <xdr:from>
      <xdr:col>35</xdr:col>
      <xdr:colOff>66889</xdr:colOff>
      <xdr:row>202</xdr:row>
      <xdr:rowOff>39794</xdr:rowOff>
    </xdr:from>
    <xdr:to>
      <xdr:col>36</xdr:col>
      <xdr:colOff>53406</xdr:colOff>
      <xdr:row>209</xdr:row>
      <xdr:rowOff>48237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63809" y="31746614"/>
          <a:ext cx="739204" cy="1113131"/>
        </a:xfrm>
        <a:prstGeom prst="rect">
          <a:avLst/>
        </a:prstGeom>
      </xdr:spPr>
    </xdr:pic>
    <xdr:clientData/>
  </xdr:twoCellAnchor>
  <xdr:twoCellAnchor editAs="oneCell">
    <xdr:from>
      <xdr:col>40</xdr:col>
      <xdr:colOff>45719</xdr:colOff>
      <xdr:row>176</xdr:row>
      <xdr:rowOff>32746</xdr:rowOff>
    </xdr:from>
    <xdr:to>
      <xdr:col>41</xdr:col>
      <xdr:colOff>500024</xdr:colOff>
      <xdr:row>180</xdr:row>
      <xdr:rowOff>134815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21119" y="27754306"/>
          <a:ext cx="1071526" cy="711669"/>
        </a:xfrm>
        <a:prstGeom prst="rect">
          <a:avLst/>
        </a:prstGeom>
      </xdr:spPr>
    </xdr:pic>
    <xdr:clientData/>
  </xdr:twoCellAnchor>
  <xdr:twoCellAnchor editAs="oneCell">
    <xdr:from>
      <xdr:col>45</xdr:col>
      <xdr:colOff>124461</xdr:colOff>
      <xdr:row>193</xdr:row>
      <xdr:rowOff>123615</xdr:rowOff>
    </xdr:from>
    <xdr:to>
      <xdr:col>46</xdr:col>
      <xdr:colOff>129606</xdr:colOff>
      <xdr:row>199</xdr:row>
      <xdr:rowOff>52689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00261" y="30451215"/>
          <a:ext cx="622365" cy="909091"/>
        </a:xfrm>
        <a:prstGeom prst="rect">
          <a:avLst/>
        </a:prstGeom>
      </xdr:spPr>
    </xdr:pic>
    <xdr:clientData/>
  </xdr:twoCellAnchor>
  <xdr:twoCellAnchor editAs="oneCell">
    <xdr:from>
      <xdr:col>25</xdr:col>
      <xdr:colOff>22859</xdr:colOff>
      <xdr:row>184</xdr:row>
      <xdr:rowOff>189984</xdr:rowOff>
    </xdr:from>
    <xdr:to>
      <xdr:col>26</xdr:col>
      <xdr:colOff>320720</xdr:colOff>
      <xdr:row>189</xdr:row>
      <xdr:rowOff>118484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0819" y="29100264"/>
          <a:ext cx="1109814" cy="726695"/>
        </a:xfrm>
        <a:prstGeom prst="rect">
          <a:avLst/>
        </a:prstGeom>
      </xdr:spPr>
    </xdr:pic>
    <xdr:clientData/>
  </xdr:twoCellAnchor>
  <xdr:twoCellAnchor editAs="oneCell">
    <xdr:from>
      <xdr:col>30</xdr:col>
      <xdr:colOff>82973</xdr:colOff>
      <xdr:row>185</xdr:row>
      <xdr:rowOff>22531</xdr:rowOff>
    </xdr:from>
    <xdr:to>
      <xdr:col>31</xdr:col>
      <xdr:colOff>577183</xdr:colOff>
      <xdr:row>190</xdr:row>
      <xdr:rowOff>79732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04773" y="28402798"/>
          <a:ext cx="1222344" cy="810734"/>
        </a:xfrm>
        <a:prstGeom prst="rect">
          <a:avLst/>
        </a:prstGeom>
      </xdr:spPr>
    </xdr:pic>
    <xdr:clientData/>
  </xdr:twoCellAnchor>
  <xdr:twoCellAnchor editAs="oneCell">
    <xdr:from>
      <xdr:col>55</xdr:col>
      <xdr:colOff>121204</xdr:colOff>
      <xdr:row>175</xdr:row>
      <xdr:rowOff>115342</xdr:rowOff>
    </xdr:from>
    <xdr:to>
      <xdr:col>56</xdr:col>
      <xdr:colOff>185615</xdr:colOff>
      <xdr:row>182</xdr:row>
      <xdr:rowOff>102551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21604" y="27684502"/>
          <a:ext cx="681631" cy="1034959"/>
        </a:xfrm>
        <a:prstGeom prst="rect">
          <a:avLst/>
        </a:prstGeom>
      </xdr:spPr>
    </xdr:pic>
    <xdr:clientData/>
  </xdr:twoCellAnchor>
  <xdr:twoCellAnchor editAs="oneCell">
    <xdr:from>
      <xdr:col>50</xdr:col>
      <xdr:colOff>64477</xdr:colOff>
      <xdr:row>175</xdr:row>
      <xdr:rowOff>60374</xdr:rowOff>
    </xdr:from>
    <xdr:to>
      <xdr:col>51</xdr:col>
      <xdr:colOff>264354</xdr:colOff>
      <xdr:row>183</xdr:row>
      <xdr:rowOff>77748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86397" y="27629534"/>
          <a:ext cx="817097" cy="1217524"/>
        </a:xfrm>
        <a:prstGeom prst="rect">
          <a:avLst/>
        </a:prstGeom>
      </xdr:spPr>
    </xdr:pic>
    <xdr:clientData/>
  </xdr:twoCellAnchor>
  <xdr:twoCellAnchor editAs="oneCell">
    <xdr:from>
      <xdr:col>0</xdr:col>
      <xdr:colOff>200423</xdr:colOff>
      <xdr:row>166</xdr:row>
      <xdr:rowOff>8465</xdr:rowOff>
    </xdr:from>
    <xdr:to>
      <xdr:col>0</xdr:col>
      <xdr:colOff>846666</xdr:colOff>
      <xdr:row>172</xdr:row>
      <xdr:rowOff>88293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4643" y="26198405"/>
          <a:ext cx="646243" cy="994228"/>
        </a:xfrm>
        <a:prstGeom prst="rect">
          <a:avLst/>
        </a:prstGeom>
      </xdr:spPr>
    </xdr:pic>
    <xdr:clientData/>
  </xdr:twoCellAnchor>
  <xdr:twoCellAnchor editAs="oneCell">
    <xdr:from>
      <xdr:col>5</xdr:col>
      <xdr:colOff>7621</xdr:colOff>
      <xdr:row>165</xdr:row>
      <xdr:rowOff>150836</xdr:rowOff>
    </xdr:from>
    <xdr:to>
      <xdr:col>6</xdr:col>
      <xdr:colOff>135315</xdr:colOff>
      <xdr:row>171</xdr:row>
      <xdr:rowOff>59935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7581" y="26188376"/>
          <a:ext cx="1140307" cy="821594"/>
        </a:xfrm>
        <a:prstGeom prst="rect">
          <a:avLst/>
        </a:prstGeom>
      </xdr:spPr>
    </xdr:pic>
    <xdr:clientData/>
  </xdr:twoCellAnchor>
  <xdr:twoCellAnchor editAs="oneCell">
    <xdr:from>
      <xdr:col>25</xdr:col>
      <xdr:colOff>83821</xdr:colOff>
      <xdr:row>155</xdr:row>
      <xdr:rowOff>91440</xdr:rowOff>
    </xdr:from>
    <xdr:to>
      <xdr:col>25</xdr:col>
      <xdr:colOff>787873</xdr:colOff>
      <xdr:row>162</xdr:row>
      <xdr:rowOff>74198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1781" y="24597360"/>
          <a:ext cx="703205" cy="1040033"/>
        </a:xfrm>
        <a:prstGeom prst="rect">
          <a:avLst/>
        </a:prstGeom>
      </xdr:spPr>
    </xdr:pic>
    <xdr:clientData/>
  </xdr:twoCellAnchor>
  <xdr:twoCellAnchor editAs="oneCell">
    <xdr:from>
      <xdr:col>20</xdr:col>
      <xdr:colOff>55033</xdr:colOff>
      <xdr:row>157</xdr:row>
      <xdr:rowOff>7756</xdr:rowOff>
    </xdr:from>
    <xdr:to>
      <xdr:col>21</xdr:col>
      <xdr:colOff>440298</xdr:colOff>
      <xdr:row>161</xdr:row>
      <xdr:rowOff>137420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2553" y="24818476"/>
          <a:ext cx="1118479" cy="739264"/>
        </a:xfrm>
        <a:prstGeom prst="rect">
          <a:avLst/>
        </a:prstGeom>
      </xdr:spPr>
    </xdr:pic>
    <xdr:clientData/>
  </xdr:twoCellAnchor>
  <xdr:twoCellAnchor editAs="oneCell">
    <xdr:from>
      <xdr:col>30</xdr:col>
      <xdr:colOff>49953</xdr:colOff>
      <xdr:row>202</xdr:row>
      <xdr:rowOff>72973</xdr:rowOff>
    </xdr:from>
    <xdr:to>
      <xdr:col>31</xdr:col>
      <xdr:colOff>28005</xdr:colOff>
      <xdr:row>209</xdr:row>
      <xdr:rowOff>26818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2613" y="31779793"/>
          <a:ext cx="705340" cy="1058533"/>
        </a:xfrm>
        <a:prstGeom prst="rect">
          <a:avLst/>
        </a:prstGeom>
      </xdr:spPr>
    </xdr:pic>
    <xdr:clientData/>
  </xdr:twoCellAnchor>
  <xdr:twoCellAnchor editAs="oneCell">
    <xdr:from>
      <xdr:col>25</xdr:col>
      <xdr:colOff>72815</xdr:colOff>
      <xdr:row>202</xdr:row>
      <xdr:rowOff>82125</xdr:rowOff>
    </xdr:from>
    <xdr:to>
      <xdr:col>26</xdr:col>
      <xdr:colOff>1760</xdr:colOff>
      <xdr:row>209</xdr:row>
      <xdr:rowOff>85749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50775" y="31788945"/>
          <a:ext cx="740898" cy="1108312"/>
        </a:xfrm>
        <a:prstGeom prst="rect">
          <a:avLst/>
        </a:prstGeom>
      </xdr:spPr>
    </xdr:pic>
    <xdr:clientData/>
  </xdr:twoCellAnchor>
  <xdr:twoCellAnchor editAs="oneCell">
    <xdr:from>
      <xdr:col>20</xdr:col>
      <xdr:colOff>15240</xdr:colOff>
      <xdr:row>203</xdr:row>
      <xdr:rowOff>30480</xdr:rowOff>
    </xdr:from>
    <xdr:to>
      <xdr:col>21</xdr:col>
      <xdr:colOff>88360</xdr:colOff>
      <xdr:row>210</xdr:row>
      <xdr:rowOff>114663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760" y="31889700"/>
          <a:ext cx="806334" cy="1198397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76201</xdr:colOff>
      <xdr:row>194</xdr:row>
      <xdr:rowOff>15240</xdr:rowOff>
    </xdr:from>
    <xdr:to>
      <xdr:col>25</xdr:col>
      <xdr:colOff>711267</xdr:colOff>
      <xdr:row>199</xdr:row>
      <xdr:rowOff>125429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54161" y="30495240"/>
          <a:ext cx="634219" cy="936748"/>
        </a:xfrm>
        <a:prstGeom prst="rect">
          <a:avLst/>
        </a:prstGeom>
      </xdr:spPr>
    </xdr:pic>
    <xdr:clientData/>
  </xdr:twoCellAnchor>
  <xdr:twoCellAnchor editAs="oneCell">
    <xdr:from>
      <xdr:col>10</xdr:col>
      <xdr:colOff>53340</xdr:colOff>
      <xdr:row>185</xdr:row>
      <xdr:rowOff>38100</xdr:rowOff>
    </xdr:from>
    <xdr:to>
      <xdr:col>10</xdr:col>
      <xdr:colOff>653363</xdr:colOff>
      <xdr:row>191</xdr:row>
      <xdr:rowOff>24130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6160" y="29138880"/>
          <a:ext cx="600023" cy="881380"/>
        </a:xfrm>
        <a:prstGeom prst="rect">
          <a:avLst/>
        </a:prstGeom>
      </xdr:spPr>
    </xdr:pic>
    <xdr:clientData/>
  </xdr:twoCellAnchor>
  <xdr:twoCellAnchor editAs="oneCell">
    <xdr:from>
      <xdr:col>45</xdr:col>
      <xdr:colOff>36928</xdr:colOff>
      <xdr:row>175</xdr:row>
      <xdr:rowOff>46892</xdr:rowOff>
    </xdr:from>
    <xdr:to>
      <xdr:col>46</xdr:col>
      <xdr:colOff>114886</xdr:colOff>
      <xdr:row>182</xdr:row>
      <xdr:rowOff>17082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12728" y="27616052"/>
          <a:ext cx="695178" cy="10179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251</xdr:row>
      <xdr:rowOff>40005</xdr:rowOff>
    </xdr:from>
    <xdr:to>
      <xdr:col>0</xdr:col>
      <xdr:colOff>842991</xdr:colOff>
      <xdr:row>257</xdr:row>
      <xdr:rowOff>114300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036" y="64943355"/>
          <a:ext cx="844049" cy="12172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217</xdr:row>
      <xdr:rowOff>40005</xdr:rowOff>
    </xdr:from>
    <xdr:to>
      <xdr:col>0</xdr:col>
      <xdr:colOff>806126</xdr:colOff>
      <xdr:row>223</xdr:row>
      <xdr:rowOff>76200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9799855"/>
          <a:ext cx="807184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45721</xdr:colOff>
      <xdr:row>234</xdr:row>
      <xdr:rowOff>14288</xdr:rowOff>
    </xdr:from>
    <xdr:to>
      <xdr:col>5</xdr:col>
      <xdr:colOff>647701</xdr:colOff>
      <xdr:row>238</xdr:row>
      <xdr:rowOff>143146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9941" y="30494288"/>
          <a:ext cx="601980" cy="890857"/>
        </a:xfrm>
        <a:prstGeom prst="rect">
          <a:avLst/>
        </a:prstGeom>
      </xdr:spPr>
    </xdr:pic>
    <xdr:clientData/>
  </xdr:twoCellAnchor>
  <xdr:twoCellAnchor editAs="oneCell">
    <xdr:from>
      <xdr:col>5</xdr:col>
      <xdr:colOff>45721</xdr:colOff>
      <xdr:row>217</xdr:row>
      <xdr:rowOff>45720</xdr:rowOff>
    </xdr:from>
    <xdr:to>
      <xdr:col>5</xdr:col>
      <xdr:colOff>861032</xdr:colOff>
      <xdr:row>223</xdr:row>
      <xdr:rowOff>85725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1446" y="59805570"/>
          <a:ext cx="815311" cy="1183005"/>
        </a:xfrm>
        <a:prstGeom prst="rect">
          <a:avLst/>
        </a:prstGeom>
      </xdr:spPr>
    </xdr:pic>
    <xdr:clientData/>
  </xdr:twoCellAnchor>
  <xdr:twoCellAnchor editAs="oneCell">
    <xdr:from>
      <xdr:col>20</xdr:col>
      <xdr:colOff>190406</xdr:colOff>
      <xdr:row>251</xdr:row>
      <xdr:rowOff>93951</xdr:rowOff>
    </xdr:from>
    <xdr:to>
      <xdr:col>21</xdr:col>
      <xdr:colOff>507999</xdr:colOff>
      <xdr:row>259</xdr:row>
      <xdr:rowOff>74074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4073" y="68936418"/>
          <a:ext cx="1054193" cy="1537990"/>
        </a:xfrm>
        <a:prstGeom prst="rect">
          <a:avLst/>
        </a:prstGeom>
      </xdr:spPr>
    </xdr:pic>
    <xdr:clientData/>
  </xdr:twoCellAnchor>
  <xdr:twoCellAnchor editAs="oneCell">
    <xdr:from>
      <xdr:col>15</xdr:col>
      <xdr:colOff>150708</xdr:colOff>
      <xdr:row>251</xdr:row>
      <xdr:rowOff>108857</xdr:rowOff>
    </xdr:from>
    <xdr:to>
      <xdr:col>16</xdr:col>
      <xdr:colOff>541868</xdr:colOff>
      <xdr:row>259</xdr:row>
      <xdr:rowOff>105671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8441" y="68951324"/>
          <a:ext cx="1009226" cy="1554681"/>
        </a:xfrm>
        <a:prstGeom prst="rect">
          <a:avLst/>
        </a:prstGeom>
      </xdr:spPr>
    </xdr:pic>
    <xdr:clientData/>
  </xdr:twoCellAnchor>
  <xdr:twoCellAnchor editAs="oneCell">
    <xdr:from>
      <xdr:col>15</xdr:col>
      <xdr:colOff>2</xdr:colOff>
      <xdr:row>185</xdr:row>
      <xdr:rowOff>53342</xdr:rowOff>
    </xdr:from>
    <xdr:to>
      <xdr:col>16</xdr:col>
      <xdr:colOff>1759</xdr:colOff>
      <xdr:row>191</xdr:row>
      <xdr:rowOff>105430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8962" y="29154122"/>
          <a:ext cx="619823" cy="947438"/>
        </a:xfrm>
        <a:prstGeom prst="rect">
          <a:avLst/>
        </a:prstGeom>
      </xdr:spPr>
    </xdr:pic>
    <xdr:clientData/>
  </xdr:twoCellAnchor>
  <xdr:twoCellAnchor editAs="oneCell">
    <xdr:from>
      <xdr:col>35</xdr:col>
      <xdr:colOff>116204</xdr:colOff>
      <xdr:row>251</xdr:row>
      <xdr:rowOff>61805</xdr:rowOff>
    </xdr:from>
    <xdr:to>
      <xdr:col>36</xdr:col>
      <xdr:colOff>395869</xdr:colOff>
      <xdr:row>259</xdr:row>
      <xdr:rowOff>84665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9404" y="68904272"/>
          <a:ext cx="1033199" cy="1580727"/>
        </a:xfrm>
        <a:prstGeom prst="rect">
          <a:avLst/>
        </a:prstGeom>
      </xdr:spPr>
    </xdr:pic>
    <xdr:clientData/>
  </xdr:twoCellAnchor>
  <xdr:twoCellAnchor editAs="oneCell">
    <xdr:from>
      <xdr:col>10</xdr:col>
      <xdr:colOff>43815</xdr:colOff>
      <xdr:row>217</xdr:row>
      <xdr:rowOff>34290</xdr:rowOff>
    </xdr:from>
    <xdr:to>
      <xdr:col>10</xdr:col>
      <xdr:colOff>892175</xdr:colOff>
      <xdr:row>223</xdr:row>
      <xdr:rowOff>161068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340" y="59794140"/>
          <a:ext cx="842010" cy="12697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95795</xdr:rowOff>
    </xdr:from>
    <xdr:to>
      <xdr:col>0</xdr:col>
      <xdr:colOff>660762</xdr:colOff>
      <xdr:row>230</xdr:row>
      <xdr:rowOff>139308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1181" y="56392355"/>
          <a:ext cx="660762" cy="996012"/>
        </a:xfrm>
        <a:prstGeom prst="rect">
          <a:avLst/>
        </a:prstGeom>
      </xdr:spPr>
    </xdr:pic>
    <xdr:clientData/>
  </xdr:twoCellAnchor>
  <xdr:twoCellAnchor editAs="oneCell">
    <xdr:from>
      <xdr:col>15</xdr:col>
      <xdr:colOff>53340</xdr:colOff>
      <xdr:row>217</xdr:row>
      <xdr:rowOff>53340</xdr:rowOff>
    </xdr:from>
    <xdr:to>
      <xdr:col>16</xdr:col>
      <xdr:colOff>240302</xdr:colOff>
      <xdr:row>223</xdr:row>
      <xdr:rowOff>68224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59740" y="55016400"/>
          <a:ext cx="802277" cy="1157884"/>
        </a:xfrm>
        <a:prstGeom prst="rect">
          <a:avLst/>
        </a:prstGeom>
      </xdr:spPr>
    </xdr:pic>
    <xdr:clientData/>
  </xdr:twoCellAnchor>
  <xdr:twoCellAnchor editAs="oneCell">
    <xdr:from>
      <xdr:col>20</xdr:col>
      <xdr:colOff>123370</xdr:colOff>
      <xdr:row>217</xdr:row>
      <xdr:rowOff>130613</xdr:rowOff>
    </xdr:from>
    <xdr:to>
      <xdr:col>21</xdr:col>
      <xdr:colOff>262465</xdr:colOff>
      <xdr:row>224</xdr:row>
      <xdr:rowOff>42924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67037" y="62352146"/>
          <a:ext cx="875695" cy="1275444"/>
        </a:xfrm>
        <a:prstGeom prst="rect">
          <a:avLst/>
        </a:prstGeom>
      </xdr:spPr>
    </xdr:pic>
    <xdr:clientData/>
  </xdr:twoCellAnchor>
  <xdr:twoCellAnchor editAs="oneCell">
    <xdr:from>
      <xdr:col>234</xdr:col>
      <xdr:colOff>10886</xdr:colOff>
      <xdr:row>416</xdr:row>
      <xdr:rowOff>0</xdr:rowOff>
    </xdr:from>
    <xdr:to>
      <xdr:col>234</xdr:col>
      <xdr:colOff>587554</xdr:colOff>
      <xdr:row>420</xdr:row>
      <xdr:rowOff>58583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565066" y="88872060"/>
          <a:ext cx="576668" cy="820583"/>
        </a:xfrm>
        <a:prstGeom prst="rect">
          <a:avLst/>
        </a:prstGeom>
      </xdr:spPr>
    </xdr:pic>
    <xdr:clientData/>
  </xdr:twoCellAnchor>
  <xdr:twoCellAnchor editAs="oneCell">
    <xdr:from>
      <xdr:col>226</xdr:col>
      <xdr:colOff>19594</xdr:colOff>
      <xdr:row>416</xdr:row>
      <xdr:rowOff>0</xdr:rowOff>
    </xdr:from>
    <xdr:to>
      <xdr:col>226</xdr:col>
      <xdr:colOff>609447</xdr:colOff>
      <xdr:row>420</xdr:row>
      <xdr:rowOff>78414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1734" y="88872060"/>
          <a:ext cx="589853" cy="840414"/>
        </a:xfrm>
        <a:prstGeom prst="rect">
          <a:avLst/>
        </a:prstGeom>
      </xdr:spPr>
    </xdr:pic>
    <xdr:clientData/>
  </xdr:twoCellAnchor>
  <xdr:twoCellAnchor editAs="oneCell">
    <xdr:from>
      <xdr:col>98</xdr:col>
      <xdr:colOff>100388</xdr:colOff>
      <xdr:row>342</xdr:row>
      <xdr:rowOff>153741</xdr:rowOff>
    </xdr:from>
    <xdr:to>
      <xdr:col>99</xdr:col>
      <xdr:colOff>80821</xdr:colOff>
      <xdr:row>347</xdr:row>
      <xdr:rowOff>73537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18728" y="73976301"/>
          <a:ext cx="599559" cy="8722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369</xdr:row>
      <xdr:rowOff>117325</xdr:rowOff>
    </xdr:from>
    <xdr:to>
      <xdr:col>0</xdr:col>
      <xdr:colOff>898794</xdr:colOff>
      <xdr:row>376</xdr:row>
      <xdr:rowOff>83481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99086" y="69367885"/>
          <a:ext cx="897947" cy="12996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379</xdr:row>
      <xdr:rowOff>47625</xdr:rowOff>
    </xdr:from>
    <xdr:to>
      <xdr:col>0</xdr:col>
      <xdr:colOff>855738</xdr:colOff>
      <xdr:row>385</xdr:row>
      <xdr:rowOff>152400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231758"/>
          <a:ext cx="855738" cy="127317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360</xdr:row>
      <xdr:rowOff>103443</xdr:rowOff>
    </xdr:from>
    <xdr:to>
      <xdr:col>11</xdr:col>
      <xdr:colOff>142875</xdr:colOff>
      <xdr:row>368</xdr:row>
      <xdr:rowOff>123220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25" y="89581293"/>
          <a:ext cx="1066800" cy="1543776"/>
        </a:xfrm>
        <a:prstGeom prst="rect">
          <a:avLst/>
        </a:prstGeom>
      </xdr:spPr>
    </xdr:pic>
    <xdr:clientData/>
  </xdr:twoCellAnchor>
  <xdr:twoCellAnchor editAs="oneCell">
    <xdr:from>
      <xdr:col>10</xdr:col>
      <xdr:colOff>95249</xdr:colOff>
      <xdr:row>351</xdr:row>
      <xdr:rowOff>114572</xdr:rowOff>
    </xdr:from>
    <xdr:to>
      <xdr:col>11</xdr:col>
      <xdr:colOff>133349</xdr:colOff>
      <xdr:row>359</xdr:row>
      <xdr:rowOff>59385</xdr:rowOff>
    </xdr:to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7774" y="87877922"/>
          <a:ext cx="1000125" cy="1468812"/>
        </a:xfrm>
        <a:prstGeom prst="rect">
          <a:avLst/>
        </a:prstGeom>
      </xdr:spPr>
    </xdr:pic>
    <xdr:clientData/>
  </xdr:twoCellAnchor>
  <xdr:twoCellAnchor editAs="oneCell">
    <xdr:from>
      <xdr:col>10</xdr:col>
      <xdr:colOff>122890</xdr:colOff>
      <xdr:row>324</xdr:row>
      <xdr:rowOff>73677</xdr:rowOff>
    </xdr:from>
    <xdr:to>
      <xdr:col>11</xdr:col>
      <xdr:colOff>254000</xdr:colOff>
      <xdr:row>332</xdr:row>
      <xdr:rowOff>139756</xdr:rowOff>
    </xdr:to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2223" y="82547477"/>
          <a:ext cx="1087843" cy="1623945"/>
        </a:xfrm>
        <a:prstGeom prst="rect">
          <a:avLst/>
        </a:prstGeom>
      </xdr:spPr>
    </xdr:pic>
    <xdr:clientData/>
  </xdr:twoCellAnchor>
  <xdr:twoCellAnchor editAs="oneCell">
    <xdr:from>
      <xdr:col>5</xdr:col>
      <xdr:colOff>147079</xdr:colOff>
      <xdr:row>315</xdr:row>
      <xdr:rowOff>168971</xdr:rowOff>
    </xdr:from>
    <xdr:to>
      <xdr:col>5</xdr:col>
      <xdr:colOff>948266</xdr:colOff>
      <xdr:row>321</xdr:row>
      <xdr:rowOff>179361</xdr:rowOff>
    </xdr:to>
    <xdr:pic>
      <xdr:nvPicPr>
        <xdr:cNvPr id="80" name="Picture 7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0899" y="69229031"/>
          <a:ext cx="801187" cy="1153390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315</xdr:row>
      <xdr:rowOff>63258</xdr:rowOff>
    </xdr:from>
    <xdr:to>
      <xdr:col>1</xdr:col>
      <xdr:colOff>118532</xdr:colOff>
      <xdr:row>323</xdr:row>
      <xdr:rowOff>113100</xdr:rowOff>
    </xdr:to>
    <xdr:pic>
      <xdr:nvPicPr>
        <xdr:cNvPr id="81" name="Picture 8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33" y="80784458"/>
          <a:ext cx="1066799" cy="1607708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296</xdr:row>
      <xdr:rowOff>85160</xdr:rowOff>
    </xdr:from>
    <xdr:to>
      <xdr:col>1</xdr:col>
      <xdr:colOff>127581</xdr:colOff>
      <xdr:row>303</xdr:row>
      <xdr:rowOff>187111</xdr:rowOff>
    </xdr:to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77106427"/>
          <a:ext cx="991181" cy="1472705"/>
        </a:xfrm>
        <a:prstGeom prst="rect">
          <a:avLst/>
        </a:prstGeom>
      </xdr:spPr>
    </xdr:pic>
    <xdr:clientData/>
  </xdr:twoCellAnchor>
  <xdr:twoCellAnchor editAs="oneCell">
    <xdr:from>
      <xdr:col>21</xdr:col>
      <xdr:colOff>140084</xdr:colOff>
      <xdr:row>296</xdr:row>
      <xdr:rowOff>114244</xdr:rowOff>
    </xdr:from>
    <xdr:to>
      <xdr:col>22</xdr:col>
      <xdr:colOff>451944</xdr:colOff>
      <xdr:row>304</xdr:row>
      <xdr:rowOff>76200</xdr:rowOff>
    </xdr:to>
    <xdr:pic>
      <xdr:nvPicPr>
        <xdr:cNvPr id="86" name="Picture 85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20351" y="77330244"/>
          <a:ext cx="1039993" cy="1519823"/>
        </a:xfrm>
        <a:prstGeom prst="rect">
          <a:avLst/>
        </a:prstGeom>
      </xdr:spPr>
    </xdr:pic>
    <xdr:clientData/>
  </xdr:twoCellAnchor>
  <xdr:twoCellAnchor editAs="oneCell">
    <xdr:from>
      <xdr:col>10</xdr:col>
      <xdr:colOff>131061</xdr:colOff>
      <xdr:row>296</xdr:row>
      <xdr:rowOff>169333</xdr:rowOff>
    </xdr:from>
    <xdr:to>
      <xdr:col>11</xdr:col>
      <xdr:colOff>49741</xdr:colOff>
      <xdr:row>303</xdr:row>
      <xdr:rowOff>103596</xdr:rowOff>
    </xdr:to>
    <xdr:pic>
      <xdr:nvPicPr>
        <xdr:cNvPr id="87" name="Picture 86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7128" y="75048533"/>
          <a:ext cx="875413" cy="129739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279</xdr:row>
      <xdr:rowOff>193858</xdr:rowOff>
    </xdr:from>
    <xdr:to>
      <xdr:col>0</xdr:col>
      <xdr:colOff>806904</xdr:colOff>
      <xdr:row>286</xdr:row>
      <xdr:rowOff>37582</xdr:rowOff>
    </xdr:to>
    <xdr:pic>
      <xdr:nvPicPr>
        <xdr:cNvPr id="88" name="Picture 87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71" y="64491418"/>
          <a:ext cx="807962" cy="1177224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306</xdr:row>
      <xdr:rowOff>182274</xdr:rowOff>
    </xdr:from>
    <xdr:to>
      <xdr:col>16</xdr:col>
      <xdr:colOff>2421</xdr:colOff>
      <xdr:row>311</xdr:row>
      <xdr:rowOff>116123</xdr:rowOff>
    </xdr:to>
    <xdr:pic>
      <xdr:nvPicPr>
        <xdr:cNvPr id="90" name="Picture 89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243334"/>
          <a:ext cx="620487" cy="886348"/>
        </a:xfrm>
        <a:prstGeom prst="rect">
          <a:avLst/>
        </a:prstGeom>
      </xdr:spPr>
    </xdr:pic>
    <xdr:clientData/>
  </xdr:twoCellAnchor>
  <xdr:twoCellAnchor editAs="oneCell">
    <xdr:from>
      <xdr:col>10</xdr:col>
      <xdr:colOff>70522</xdr:colOff>
      <xdr:row>269</xdr:row>
      <xdr:rowOff>73678</xdr:rowOff>
    </xdr:from>
    <xdr:to>
      <xdr:col>11</xdr:col>
      <xdr:colOff>160866</xdr:colOff>
      <xdr:row>277</xdr:row>
      <xdr:rowOff>60283</xdr:rowOff>
    </xdr:to>
    <xdr:pic>
      <xdr:nvPicPr>
        <xdr:cNvPr id="91" name="Picture 90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9855" y="72421345"/>
          <a:ext cx="1047077" cy="1544472"/>
        </a:xfrm>
        <a:prstGeom prst="rect">
          <a:avLst/>
        </a:prstGeom>
      </xdr:spPr>
    </xdr:pic>
    <xdr:clientData/>
  </xdr:twoCellAnchor>
  <xdr:twoCellAnchor editAs="oneCell">
    <xdr:from>
      <xdr:col>15</xdr:col>
      <xdr:colOff>77560</xdr:colOff>
      <xdr:row>269</xdr:row>
      <xdr:rowOff>87205</xdr:rowOff>
    </xdr:from>
    <xdr:to>
      <xdr:col>16</xdr:col>
      <xdr:colOff>499534</xdr:colOff>
      <xdr:row>277</xdr:row>
      <xdr:rowOff>80746</xdr:rowOff>
    </xdr:to>
    <xdr:pic>
      <xdr:nvPicPr>
        <xdr:cNvPr id="92" name="Picture 9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5293" y="72434872"/>
          <a:ext cx="1040040" cy="1551408"/>
        </a:xfrm>
        <a:prstGeom prst="rect">
          <a:avLst/>
        </a:prstGeom>
      </xdr:spPr>
    </xdr:pic>
    <xdr:clientData/>
  </xdr:twoCellAnchor>
  <xdr:twoCellAnchor editAs="oneCell">
    <xdr:from>
      <xdr:col>25</xdr:col>
      <xdr:colOff>83127</xdr:colOff>
      <xdr:row>233</xdr:row>
      <xdr:rowOff>179506</xdr:rowOff>
    </xdr:from>
    <xdr:to>
      <xdr:col>25</xdr:col>
      <xdr:colOff>758734</xdr:colOff>
      <xdr:row>239</xdr:row>
      <xdr:rowOff>14790</xdr:rowOff>
    </xdr:to>
    <xdr:pic>
      <xdr:nvPicPr>
        <xdr:cNvPr id="94" name="Picture 93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80047" y="57809566"/>
          <a:ext cx="674760" cy="978284"/>
        </a:xfrm>
        <a:prstGeom prst="rect">
          <a:avLst/>
        </a:prstGeom>
      </xdr:spPr>
    </xdr:pic>
    <xdr:clientData/>
  </xdr:twoCellAnchor>
  <xdr:twoCellAnchor editAs="oneCell">
    <xdr:from>
      <xdr:col>35</xdr:col>
      <xdr:colOff>85730</xdr:colOff>
      <xdr:row>217</xdr:row>
      <xdr:rowOff>57149</xdr:rowOff>
    </xdr:from>
    <xdr:to>
      <xdr:col>36</xdr:col>
      <xdr:colOff>165057</xdr:colOff>
      <xdr:row>223</xdr:row>
      <xdr:rowOff>123824</xdr:rowOff>
    </xdr:to>
    <xdr:pic>
      <xdr:nvPicPr>
        <xdr:cNvPr id="96" name="Picture 95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94080" y="59816999"/>
          <a:ext cx="833919" cy="1209675"/>
        </a:xfrm>
        <a:prstGeom prst="rect">
          <a:avLst/>
        </a:prstGeom>
      </xdr:spPr>
    </xdr:pic>
    <xdr:clientData/>
  </xdr:twoCellAnchor>
  <xdr:twoCellAnchor editAs="oneCell">
    <xdr:from>
      <xdr:col>51</xdr:col>
      <xdr:colOff>33746</xdr:colOff>
      <xdr:row>346</xdr:row>
      <xdr:rowOff>13909</xdr:rowOff>
    </xdr:from>
    <xdr:to>
      <xdr:col>52</xdr:col>
      <xdr:colOff>1724</xdr:colOff>
      <xdr:row>350</xdr:row>
      <xdr:rowOff>103649</xdr:rowOff>
    </xdr:to>
    <xdr:pic>
      <xdr:nvPicPr>
        <xdr:cNvPr id="97" name="Picture 96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99706" y="60310969"/>
          <a:ext cx="585199" cy="851739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</xdr:colOff>
      <xdr:row>226</xdr:row>
      <xdr:rowOff>83820</xdr:rowOff>
    </xdr:from>
    <xdr:to>
      <xdr:col>5</xdr:col>
      <xdr:colOff>697083</xdr:colOff>
      <xdr:row>231</xdr:row>
      <xdr:rowOff>12376</xdr:rowOff>
    </xdr:to>
    <xdr:pic>
      <xdr:nvPicPr>
        <xdr:cNvPr id="98" name="Picture 97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66880" y="56570880"/>
          <a:ext cx="603738" cy="881057"/>
        </a:xfrm>
        <a:prstGeom prst="rect">
          <a:avLst/>
        </a:prstGeom>
      </xdr:spPr>
    </xdr:pic>
    <xdr:clientData/>
  </xdr:twoCellAnchor>
  <xdr:twoCellAnchor editAs="oneCell">
    <xdr:from>
      <xdr:col>30</xdr:col>
      <xdr:colOff>77288</xdr:colOff>
      <xdr:row>217</xdr:row>
      <xdr:rowOff>137160</xdr:rowOff>
    </xdr:from>
    <xdr:to>
      <xdr:col>31</xdr:col>
      <xdr:colOff>120649</xdr:colOff>
      <xdr:row>223</xdr:row>
      <xdr:rowOff>113981</xdr:rowOff>
    </xdr:to>
    <xdr:pic>
      <xdr:nvPicPr>
        <xdr:cNvPr id="99" name="Picture 98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52728" y="55100220"/>
          <a:ext cx="768532" cy="1119821"/>
        </a:xfrm>
        <a:prstGeom prst="rect">
          <a:avLst/>
        </a:prstGeom>
      </xdr:spPr>
    </xdr:pic>
    <xdr:clientData/>
  </xdr:twoCellAnchor>
  <xdr:twoCellAnchor editAs="oneCell">
    <xdr:from>
      <xdr:col>20</xdr:col>
      <xdr:colOff>48491</xdr:colOff>
      <xdr:row>233</xdr:row>
      <xdr:rowOff>178207</xdr:rowOff>
    </xdr:from>
    <xdr:to>
      <xdr:col>21</xdr:col>
      <xdr:colOff>254000</xdr:colOff>
      <xdr:row>241</xdr:row>
      <xdr:rowOff>23714</xdr:rowOff>
    </xdr:to>
    <xdr:pic>
      <xdr:nvPicPr>
        <xdr:cNvPr id="100" name="Picture 99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92158" y="65515474"/>
          <a:ext cx="942109" cy="1403374"/>
        </a:xfrm>
        <a:prstGeom prst="rect">
          <a:avLst/>
        </a:prstGeom>
      </xdr:spPr>
    </xdr:pic>
    <xdr:clientData/>
  </xdr:twoCellAnchor>
  <xdr:twoCellAnchor editAs="oneCell">
    <xdr:from>
      <xdr:col>15</xdr:col>
      <xdr:colOff>94674</xdr:colOff>
      <xdr:row>242</xdr:row>
      <xdr:rowOff>81962</xdr:rowOff>
    </xdr:from>
    <xdr:to>
      <xdr:col>16</xdr:col>
      <xdr:colOff>465668</xdr:colOff>
      <xdr:row>250</xdr:row>
      <xdr:rowOff>9568</xdr:rowOff>
    </xdr:to>
    <xdr:pic>
      <xdr:nvPicPr>
        <xdr:cNvPr id="101" name="Picture 100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2407" y="67171829"/>
          <a:ext cx="989060" cy="1485473"/>
        </a:xfrm>
        <a:prstGeom prst="rect">
          <a:avLst/>
        </a:prstGeom>
      </xdr:spPr>
    </xdr:pic>
    <xdr:clientData/>
  </xdr:twoCellAnchor>
  <xdr:twoCellAnchor editAs="oneCell">
    <xdr:from>
      <xdr:col>5</xdr:col>
      <xdr:colOff>99693</xdr:colOff>
      <xdr:row>269</xdr:row>
      <xdr:rowOff>63267</xdr:rowOff>
    </xdr:from>
    <xdr:to>
      <xdr:col>6</xdr:col>
      <xdr:colOff>143933</xdr:colOff>
      <xdr:row>277</xdr:row>
      <xdr:rowOff>82712</xdr:rowOff>
    </xdr:to>
    <xdr:pic>
      <xdr:nvPicPr>
        <xdr:cNvPr id="102" name="Picture 101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4893" y="72410934"/>
          <a:ext cx="1060240" cy="1577312"/>
        </a:xfrm>
        <a:prstGeom prst="rect">
          <a:avLst/>
        </a:prstGeom>
      </xdr:spPr>
    </xdr:pic>
    <xdr:clientData/>
  </xdr:twoCellAnchor>
  <xdr:twoCellAnchor editAs="oneCell">
    <xdr:from>
      <xdr:col>15</xdr:col>
      <xdr:colOff>137161</xdr:colOff>
      <xdr:row>233</xdr:row>
      <xdr:rowOff>83820</xdr:rowOff>
    </xdr:from>
    <xdr:to>
      <xdr:col>16</xdr:col>
      <xdr:colOff>524934</xdr:colOff>
      <xdr:row>241</xdr:row>
      <xdr:rowOff>27143</xdr:rowOff>
    </xdr:to>
    <xdr:pic>
      <xdr:nvPicPr>
        <xdr:cNvPr id="104" name="Picture 103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4894" y="65421087"/>
          <a:ext cx="1005839" cy="1501190"/>
        </a:xfrm>
        <a:prstGeom prst="rect">
          <a:avLst/>
        </a:prstGeom>
      </xdr:spPr>
    </xdr:pic>
    <xdr:clientData/>
  </xdr:twoCellAnchor>
  <xdr:twoCellAnchor editAs="oneCell">
    <xdr:from>
      <xdr:col>25</xdr:col>
      <xdr:colOff>65314</xdr:colOff>
      <xdr:row>217</xdr:row>
      <xdr:rowOff>70756</xdr:rowOff>
    </xdr:from>
    <xdr:to>
      <xdr:col>26</xdr:col>
      <xdr:colOff>93736</xdr:colOff>
      <xdr:row>223</xdr:row>
      <xdr:rowOff>134737</xdr:rowOff>
    </xdr:to>
    <xdr:pic>
      <xdr:nvPicPr>
        <xdr:cNvPr id="105" name="Picture 104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64054" y="55033816"/>
          <a:ext cx="841222" cy="1206981"/>
        </a:xfrm>
        <a:prstGeom prst="rect">
          <a:avLst/>
        </a:prstGeom>
      </xdr:spPr>
    </xdr:pic>
    <xdr:clientData/>
  </xdr:twoCellAnchor>
  <xdr:oneCellAnchor>
    <xdr:from>
      <xdr:col>0</xdr:col>
      <xdr:colOff>1</xdr:colOff>
      <xdr:row>1</xdr:row>
      <xdr:rowOff>0</xdr:rowOff>
    </xdr:from>
    <xdr:ext cx="640080" cy="959423"/>
    <xdr:pic>
      <xdr:nvPicPr>
        <xdr:cNvPr id="106" name="Picture 105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1" y="160020"/>
          <a:ext cx="640080" cy="959423"/>
        </a:xfrm>
        <a:prstGeom prst="rect">
          <a:avLst/>
        </a:prstGeom>
      </xdr:spPr>
    </xdr:pic>
    <xdr:clientData/>
  </xdr:oneCellAnchor>
  <xdr:oneCellAnchor>
    <xdr:from>
      <xdr:col>0</xdr:col>
      <xdr:colOff>134620</xdr:colOff>
      <xdr:row>10</xdr:row>
      <xdr:rowOff>69430</xdr:rowOff>
    </xdr:from>
    <xdr:ext cx="637073" cy="955038"/>
    <xdr:pic>
      <xdr:nvPicPr>
        <xdr:cNvPr id="107" name="Picture 106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8840" y="1608670"/>
          <a:ext cx="637073" cy="955038"/>
        </a:xfrm>
        <a:prstGeom prst="rect">
          <a:avLst/>
        </a:prstGeom>
      </xdr:spPr>
    </xdr:pic>
    <xdr:clientData/>
  </xdr:oneCellAnchor>
  <xdr:oneCellAnchor>
    <xdr:from>
      <xdr:col>5</xdr:col>
      <xdr:colOff>15240</xdr:colOff>
      <xdr:row>20</xdr:row>
      <xdr:rowOff>38099</xdr:rowOff>
    </xdr:from>
    <xdr:ext cx="793746" cy="1188721"/>
    <xdr:pic>
      <xdr:nvPicPr>
        <xdr:cNvPr id="108" name="Picture 107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3108959"/>
          <a:ext cx="793746" cy="1188721"/>
        </a:xfrm>
        <a:prstGeom prst="rect">
          <a:avLst/>
        </a:prstGeom>
      </xdr:spPr>
    </xdr:pic>
    <xdr:clientData/>
  </xdr:oneCellAnchor>
  <xdr:oneCellAnchor>
    <xdr:from>
      <xdr:col>15</xdr:col>
      <xdr:colOff>45720</xdr:colOff>
      <xdr:row>20</xdr:row>
      <xdr:rowOff>58535</xdr:rowOff>
    </xdr:from>
    <xdr:ext cx="693420" cy="1038298"/>
    <xdr:pic>
      <xdr:nvPicPr>
        <xdr:cNvPr id="109" name="Picture 108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4680" y="3129395"/>
          <a:ext cx="693420" cy="1038298"/>
        </a:xfrm>
        <a:prstGeom prst="rect">
          <a:avLst/>
        </a:prstGeom>
      </xdr:spPr>
    </xdr:pic>
    <xdr:clientData/>
  </xdr:oneCellAnchor>
  <xdr:oneCellAnchor>
    <xdr:from>
      <xdr:col>10</xdr:col>
      <xdr:colOff>15240</xdr:colOff>
      <xdr:row>1</xdr:row>
      <xdr:rowOff>1</xdr:rowOff>
    </xdr:from>
    <xdr:ext cx="651333" cy="975360"/>
    <xdr:pic>
      <xdr:nvPicPr>
        <xdr:cNvPr id="110" name="Picture 109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8060" y="160021"/>
          <a:ext cx="651333" cy="975360"/>
        </a:xfrm>
        <a:prstGeom prst="rect">
          <a:avLst/>
        </a:prstGeom>
      </xdr:spPr>
    </xdr:pic>
    <xdr:clientData/>
  </xdr:oneCellAnchor>
  <xdr:oneCellAnchor>
    <xdr:from>
      <xdr:col>10</xdr:col>
      <xdr:colOff>15240</xdr:colOff>
      <xdr:row>10</xdr:row>
      <xdr:rowOff>38100</xdr:rowOff>
    </xdr:from>
    <xdr:ext cx="656368" cy="982980"/>
    <xdr:pic>
      <xdr:nvPicPr>
        <xdr:cNvPr id="111" name="Picture 110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8060" y="1577340"/>
          <a:ext cx="656368" cy="982980"/>
        </a:xfrm>
        <a:prstGeom prst="rect">
          <a:avLst/>
        </a:prstGeom>
      </xdr:spPr>
    </xdr:pic>
    <xdr:clientData/>
  </xdr:oneCellAnchor>
  <xdr:oneCellAnchor>
    <xdr:from>
      <xdr:col>15</xdr:col>
      <xdr:colOff>22860</xdr:colOff>
      <xdr:row>1</xdr:row>
      <xdr:rowOff>0</xdr:rowOff>
    </xdr:from>
    <xdr:ext cx="630926" cy="944880"/>
    <xdr:pic>
      <xdr:nvPicPr>
        <xdr:cNvPr id="112" name="Picture 111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1820" y="160020"/>
          <a:ext cx="630926" cy="944880"/>
        </a:xfrm>
        <a:prstGeom prst="rect">
          <a:avLst/>
        </a:prstGeom>
      </xdr:spPr>
    </xdr:pic>
    <xdr:clientData/>
  </xdr:oneCellAnchor>
  <xdr:oneCellAnchor>
    <xdr:from>
      <xdr:col>19</xdr:col>
      <xdr:colOff>594360</xdr:colOff>
      <xdr:row>1</xdr:row>
      <xdr:rowOff>0</xdr:rowOff>
    </xdr:from>
    <xdr:ext cx="635857" cy="952500"/>
    <xdr:pic>
      <xdr:nvPicPr>
        <xdr:cNvPr id="113" name="Picture 112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0820" y="160020"/>
          <a:ext cx="635857" cy="952500"/>
        </a:xfrm>
        <a:prstGeom prst="rect">
          <a:avLst/>
        </a:prstGeom>
      </xdr:spPr>
    </xdr:pic>
    <xdr:clientData/>
  </xdr:oneCellAnchor>
  <xdr:oneCellAnchor>
    <xdr:from>
      <xdr:col>25</xdr:col>
      <xdr:colOff>0</xdr:colOff>
      <xdr:row>1</xdr:row>
      <xdr:rowOff>1</xdr:rowOff>
    </xdr:from>
    <xdr:ext cx="594360" cy="890855"/>
    <xdr:pic>
      <xdr:nvPicPr>
        <xdr:cNvPr id="114" name="Picture 113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7960" y="160021"/>
          <a:ext cx="594360" cy="890855"/>
        </a:xfrm>
        <a:prstGeom prst="rect">
          <a:avLst/>
        </a:prstGeom>
      </xdr:spPr>
    </xdr:pic>
    <xdr:clientData/>
  </xdr:oneCellAnchor>
  <xdr:oneCellAnchor>
    <xdr:from>
      <xdr:col>15</xdr:col>
      <xdr:colOff>30480</xdr:colOff>
      <xdr:row>10</xdr:row>
      <xdr:rowOff>66467</xdr:rowOff>
    </xdr:from>
    <xdr:ext cx="668112" cy="1000333"/>
    <xdr:pic>
      <xdr:nvPicPr>
        <xdr:cNvPr id="115" name="Picture 114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440" y="1605707"/>
          <a:ext cx="668112" cy="1000333"/>
        </a:xfrm>
        <a:prstGeom prst="rect">
          <a:avLst/>
        </a:prstGeom>
      </xdr:spPr>
    </xdr:pic>
    <xdr:clientData/>
  </xdr:oneCellAnchor>
  <xdr:oneCellAnchor>
    <xdr:from>
      <xdr:col>25</xdr:col>
      <xdr:colOff>63501</xdr:colOff>
      <xdr:row>20</xdr:row>
      <xdr:rowOff>76201</xdr:rowOff>
    </xdr:from>
    <xdr:ext cx="751840" cy="1125806"/>
    <xdr:pic>
      <xdr:nvPicPr>
        <xdr:cNvPr id="116" name="Picture 115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1461" y="3147061"/>
          <a:ext cx="751840" cy="1125806"/>
        </a:xfrm>
        <a:prstGeom prst="rect">
          <a:avLst/>
        </a:prstGeom>
      </xdr:spPr>
    </xdr:pic>
    <xdr:clientData/>
  </xdr:oneCellAnchor>
  <xdr:oneCellAnchor>
    <xdr:from>
      <xdr:col>40</xdr:col>
      <xdr:colOff>38100</xdr:colOff>
      <xdr:row>10</xdr:row>
      <xdr:rowOff>29273</xdr:rowOff>
    </xdr:from>
    <xdr:ext cx="626254" cy="938468"/>
    <xdr:pic>
      <xdr:nvPicPr>
        <xdr:cNvPr id="117" name="Picture 116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1813500" y="1568513"/>
          <a:ext cx="626254" cy="938468"/>
        </a:xfrm>
        <a:prstGeom prst="rect">
          <a:avLst/>
        </a:prstGeom>
      </xdr:spPr>
    </xdr:pic>
    <xdr:clientData/>
  </xdr:oneCellAnchor>
  <xdr:oneCellAnchor>
    <xdr:from>
      <xdr:col>30</xdr:col>
      <xdr:colOff>99061</xdr:colOff>
      <xdr:row>20</xdr:row>
      <xdr:rowOff>58732</xdr:rowOff>
    </xdr:from>
    <xdr:ext cx="807720" cy="1209947"/>
    <xdr:pic>
      <xdr:nvPicPr>
        <xdr:cNvPr id="118" name="Picture 117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63786" y="3078157"/>
          <a:ext cx="807720" cy="1209947"/>
        </a:xfrm>
        <a:prstGeom prst="rect">
          <a:avLst/>
        </a:prstGeom>
      </xdr:spPr>
    </xdr:pic>
    <xdr:clientData/>
  </xdr:oneCellAnchor>
  <xdr:oneCellAnchor>
    <xdr:from>
      <xdr:col>30</xdr:col>
      <xdr:colOff>167640</xdr:colOff>
      <xdr:row>32</xdr:row>
      <xdr:rowOff>7619</xdr:rowOff>
    </xdr:from>
    <xdr:ext cx="693420" cy="1038729"/>
    <xdr:pic>
      <xdr:nvPicPr>
        <xdr:cNvPr id="119" name="Picture 118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60300" y="4914899"/>
          <a:ext cx="693420" cy="1038729"/>
        </a:xfrm>
        <a:prstGeom prst="rect">
          <a:avLst/>
        </a:prstGeom>
      </xdr:spPr>
    </xdr:pic>
    <xdr:clientData/>
  </xdr:oneCellAnchor>
  <xdr:oneCellAnchor>
    <xdr:from>
      <xdr:col>25</xdr:col>
      <xdr:colOff>22860</xdr:colOff>
      <xdr:row>31</xdr:row>
      <xdr:rowOff>85899</xdr:rowOff>
    </xdr:from>
    <xdr:ext cx="990168" cy="660862"/>
    <xdr:pic>
      <xdr:nvPicPr>
        <xdr:cNvPr id="120" name="Picture 119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00820" y="4840779"/>
          <a:ext cx="990168" cy="660862"/>
        </a:xfrm>
        <a:prstGeom prst="rect">
          <a:avLst/>
        </a:prstGeom>
      </xdr:spPr>
    </xdr:pic>
    <xdr:clientData/>
  </xdr:oneCellAnchor>
  <xdr:oneCellAnchor>
    <xdr:from>
      <xdr:col>20</xdr:col>
      <xdr:colOff>15240</xdr:colOff>
      <xdr:row>32</xdr:row>
      <xdr:rowOff>7620</xdr:rowOff>
    </xdr:from>
    <xdr:ext cx="783081" cy="1173480"/>
    <xdr:pic>
      <xdr:nvPicPr>
        <xdr:cNvPr id="121" name="Picture 120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2760" y="4914900"/>
          <a:ext cx="783081" cy="1173480"/>
        </a:xfrm>
        <a:prstGeom prst="rect">
          <a:avLst/>
        </a:prstGeom>
      </xdr:spPr>
    </xdr:pic>
    <xdr:clientData/>
  </xdr:oneCellAnchor>
  <xdr:oneCellAnchor>
    <xdr:from>
      <xdr:col>15</xdr:col>
      <xdr:colOff>91441</xdr:colOff>
      <xdr:row>32</xdr:row>
      <xdr:rowOff>22859</xdr:rowOff>
    </xdr:from>
    <xdr:ext cx="671432" cy="1005841"/>
    <xdr:pic>
      <xdr:nvPicPr>
        <xdr:cNvPr id="122" name="Picture 121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0401" y="4930139"/>
          <a:ext cx="671432" cy="1005841"/>
        </a:xfrm>
        <a:prstGeom prst="rect">
          <a:avLst/>
        </a:prstGeom>
      </xdr:spPr>
    </xdr:pic>
    <xdr:clientData/>
  </xdr:oneCellAnchor>
  <xdr:oneCellAnchor>
    <xdr:from>
      <xdr:col>10</xdr:col>
      <xdr:colOff>0</xdr:colOff>
      <xdr:row>32</xdr:row>
      <xdr:rowOff>4629</xdr:rowOff>
    </xdr:from>
    <xdr:ext cx="1226232" cy="818331"/>
    <xdr:pic>
      <xdr:nvPicPr>
        <xdr:cNvPr id="123" name="Picture 122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32820" y="4911909"/>
          <a:ext cx="1226232" cy="818331"/>
        </a:xfrm>
        <a:prstGeom prst="rect">
          <a:avLst/>
        </a:prstGeom>
      </xdr:spPr>
    </xdr:pic>
    <xdr:clientData/>
  </xdr:oneCellAnchor>
  <xdr:oneCellAnchor>
    <xdr:from>
      <xdr:col>5</xdr:col>
      <xdr:colOff>45721</xdr:colOff>
      <xdr:row>31</xdr:row>
      <xdr:rowOff>60959</xdr:rowOff>
    </xdr:from>
    <xdr:ext cx="722413" cy="1082041"/>
    <xdr:pic>
      <xdr:nvPicPr>
        <xdr:cNvPr id="124" name="Picture 123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5681" y="4815839"/>
          <a:ext cx="722413" cy="1082041"/>
        </a:xfrm>
        <a:prstGeom prst="rect">
          <a:avLst/>
        </a:prstGeom>
      </xdr:spPr>
    </xdr:pic>
    <xdr:clientData/>
  </xdr:oneCellAnchor>
  <xdr:oneCellAnchor>
    <xdr:from>
      <xdr:col>0</xdr:col>
      <xdr:colOff>76201</xdr:colOff>
      <xdr:row>31</xdr:row>
      <xdr:rowOff>45720</xdr:rowOff>
    </xdr:from>
    <xdr:ext cx="731519" cy="1095800"/>
    <xdr:pic>
      <xdr:nvPicPr>
        <xdr:cNvPr id="125" name="Picture 124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0421" y="4800600"/>
          <a:ext cx="731519" cy="1095800"/>
        </a:xfrm>
        <a:prstGeom prst="rect">
          <a:avLst/>
        </a:prstGeom>
      </xdr:spPr>
    </xdr:pic>
    <xdr:clientData/>
  </xdr:oneCellAnchor>
  <xdr:oneCellAnchor>
    <xdr:from>
      <xdr:col>5</xdr:col>
      <xdr:colOff>83820</xdr:colOff>
      <xdr:row>42</xdr:row>
      <xdr:rowOff>83821</xdr:rowOff>
    </xdr:from>
    <xdr:ext cx="708660" cy="1061556"/>
    <xdr:pic>
      <xdr:nvPicPr>
        <xdr:cNvPr id="126" name="Picture 125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3780" y="6522721"/>
          <a:ext cx="708660" cy="1061556"/>
        </a:xfrm>
        <a:prstGeom prst="rect">
          <a:avLst/>
        </a:prstGeom>
      </xdr:spPr>
    </xdr:pic>
    <xdr:clientData/>
  </xdr:oneCellAnchor>
  <xdr:oneCellAnchor>
    <xdr:from>
      <xdr:col>0</xdr:col>
      <xdr:colOff>205740</xdr:colOff>
      <xdr:row>43</xdr:row>
      <xdr:rowOff>7619</xdr:rowOff>
    </xdr:from>
    <xdr:ext cx="676625" cy="1013461"/>
    <xdr:pic>
      <xdr:nvPicPr>
        <xdr:cNvPr id="127" name="Picture 126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6598919"/>
          <a:ext cx="676625" cy="1013461"/>
        </a:xfrm>
        <a:prstGeom prst="rect">
          <a:avLst/>
        </a:prstGeom>
      </xdr:spPr>
    </xdr:pic>
    <xdr:clientData/>
  </xdr:oneCellAnchor>
  <xdr:oneCellAnchor>
    <xdr:from>
      <xdr:col>0</xdr:col>
      <xdr:colOff>60961</xdr:colOff>
      <xdr:row>52</xdr:row>
      <xdr:rowOff>99060</xdr:rowOff>
    </xdr:from>
    <xdr:ext cx="662939" cy="993068"/>
    <xdr:pic>
      <xdr:nvPicPr>
        <xdr:cNvPr id="128" name="Picture 127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5181" y="8069580"/>
          <a:ext cx="662939" cy="993068"/>
        </a:xfrm>
        <a:prstGeom prst="rect">
          <a:avLst/>
        </a:prstGeom>
      </xdr:spPr>
    </xdr:pic>
    <xdr:clientData/>
  </xdr:oneCellAnchor>
  <xdr:oneCellAnchor>
    <xdr:from>
      <xdr:col>5</xdr:col>
      <xdr:colOff>99061</xdr:colOff>
      <xdr:row>52</xdr:row>
      <xdr:rowOff>99061</xdr:rowOff>
    </xdr:from>
    <xdr:ext cx="617219" cy="924688"/>
    <xdr:pic>
      <xdr:nvPicPr>
        <xdr:cNvPr id="129" name="Picture 128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9021" y="8069581"/>
          <a:ext cx="617219" cy="924688"/>
        </a:xfrm>
        <a:prstGeom prst="rect">
          <a:avLst/>
        </a:prstGeom>
      </xdr:spPr>
    </xdr:pic>
    <xdr:clientData/>
  </xdr:oneCellAnchor>
  <xdr:oneCellAnchor>
    <xdr:from>
      <xdr:col>10</xdr:col>
      <xdr:colOff>91440</xdr:colOff>
      <xdr:row>52</xdr:row>
      <xdr:rowOff>83820</xdr:rowOff>
    </xdr:from>
    <xdr:ext cx="620597" cy="929640"/>
    <xdr:pic>
      <xdr:nvPicPr>
        <xdr:cNvPr id="130" name="Picture 129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260" y="8054340"/>
          <a:ext cx="620597" cy="929640"/>
        </a:xfrm>
        <a:prstGeom prst="rect">
          <a:avLst/>
        </a:prstGeom>
      </xdr:spPr>
    </xdr:pic>
    <xdr:clientData/>
  </xdr:oneCellAnchor>
  <xdr:oneCellAnchor>
    <xdr:from>
      <xdr:col>25</xdr:col>
      <xdr:colOff>83820</xdr:colOff>
      <xdr:row>53</xdr:row>
      <xdr:rowOff>15241</xdr:rowOff>
    </xdr:from>
    <xdr:ext cx="594939" cy="891540"/>
    <xdr:pic>
      <xdr:nvPicPr>
        <xdr:cNvPr id="131" name="Picture 130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1780" y="8138161"/>
          <a:ext cx="594939" cy="891540"/>
        </a:xfrm>
        <a:prstGeom prst="rect">
          <a:avLst/>
        </a:prstGeom>
      </xdr:spPr>
    </xdr:pic>
    <xdr:clientData/>
  </xdr:oneCellAnchor>
  <xdr:oneCellAnchor>
    <xdr:from>
      <xdr:col>15</xdr:col>
      <xdr:colOff>45722</xdr:colOff>
      <xdr:row>52</xdr:row>
      <xdr:rowOff>68581</xdr:rowOff>
    </xdr:from>
    <xdr:ext cx="584976" cy="876299"/>
    <xdr:pic>
      <xdr:nvPicPr>
        <xdr:cNvPr id="132" name="Picture 131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84682" y="8039101"/>
          <a:ext cx="584976" cy="876299"/>
        </a:xfrm>
        <a:prstGeom prst="rect">
          <a:avLst/>
        </a:prstGeom>
      </xdr:spPr>
    </xdr:pic>
    <xdr:clientData/>
  </xdr:oneCellAnchor>
  <xdr:oneCellAnchor>
    <xdr:from>
      <xdr:col>20</xdr:col>
      <xdr:colOff>121921</xdr:colOff>
      <xdr:row>52</xdr:row>
      <xdr:rowOff>91441</xdr:rowOff>
    </xdr:from>
    <xdr:ext cx="662939" cy="993084"/>
    <xdr:pic>
      <xdr:nvPicPr>
        <xdr:cNvPr id="133" name="Picture 132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79441" y="8061961"/>
          <a:ext cx="662939" cy="993084"/>
        </a:xfrm>
        <a:prstGeom prst="rect">
          <a:avLst/>
        </a:prstGeom>
      </xdr:spPr>
    </xdr:pic>
    <xdr:clientData/>
  </xdr:oneCellAnchor>
  <xdr:oneCellAnchor>
    <xdr:from>
      <xdr:col>10</xdr:col>
      <xdr:colOff>106680</xdr:colOff>
      <xdr:row>42</xdr:row>
      <xdr:rowOff>76199</xdr:rowOff>
    </xdr:from>
    <xdr:ext cx="746760" cy="1118629"/>
    <xdr:pic>
      <xdr:nvPicPr>
        <xdr:cNvPr id="134" name="Picture 133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0" y="6515099"/>
          <a:ext cx="746760" cy="1118629"/>
        </a:xfrm>
        <a:prstGeom prst="rect">
          <a:avLst/>
        </a:prstGeom>
      </xdr:spPr>
    </xdr:pic>
    <xdr:clientData/>
  </xdr:oneCellAnchor>
  <xdr:oneCellAnchor>
    <xdr:from>
      <xdr:col>29</xdr:col>
      <xdr:colOff>601980</xdr:colOff>
      <xdr:row>53</xdr:row>
      <xdr:rowOff>38101</xdr:rowOff>
    </xdr:from>
    <xdr:ext cx="1107110" cy="739140"/>
    <xdr:pic>
      <xdr:nvPicPr>
        <xdr:cNvPr id="135" name="Picture 134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77420" y="8161021"/>
          <a:ext cx="1107110" cy="739140"/>
        </a:xfrm>
        <a:prstGeom prst="rect">
          <a:avLst/>
        </a:prstGeom>
      </xdr:spPr>
    </xdr:pic>
    <xdr:clientData/>
  </xdr:oneCellAnchor>
  <xdr:oneCellAnchor>
    <xdr:from>
      <xdr:col>15</xdr:col>
      <xdr:colOff>83820</xdr:colOff>
      <xdr:row>42</xdr:row>
      <xdr:rowOff>76200</xdr:rowOff>
    </xdr:from>
    <xdr:ext cx="635367" cy="952500"/>
    <xdr:pic>
      <xdr:nvPicPr>
        <xdr:cNvPr id="136" name="Picture 135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2780" y="6515100"/>
          <a:ext cx="635367" cy="952500"/>
        </a:xfrm>
        <a:prstGeom prst="rect">
          <a:avLst/>
        </a:prstGeom>
      </xdr:spPr>
    </xdr:pic>
    <xdr:clientData/>
  </xdr:oneCellAnchor>
  <xdr:oneCellAnchor>
    <xdr:from>
      <xdr:col>20</xdr:col>
      <xdr:colOff>76200</xdr:colOff>
      <xdr:row>42</xdr:row>
      <xdr:rowOff>73502</xdr:rowOff>
    </xdr:from>
    <xdr:ext cx="754380" cy="1130102"/>
    <xdr:pic>
      <xdr:nvPicPr>
        <xdr:cNvPr id="137" name="Picture 136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33720" y="6512402"/>
          <a:ext cx="754380" cy="1130102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61</xdr:row>
      <xdr:rowOff>68581</xdr:rowOff>
    </xdr:from>
    <xdr:ext cx="640080" cy="959443"/>
    <xdr:pic>
      <xdr:nvPicPr>
        <xdr:cNvPr id="138" name="Picture 137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2320" y="9418321"/>
          <a:ext cx="640080" cy="959443"/>
        </a:xfrm>
        <a:prstGeom prst="rect">
          <a:avLst/>
        </a:prstGeom>
      </xdr:spPr>
    </xdr:pic>
    <xdr:clientData/>
  </xdr:oneCellAnchor>
  <xdr:oneCellAnchor>
    <xdr:from>
      <xdr:col>35</xdr:col>
      <xdr:colOff>91442</xdr:colOff>
      <xdr:row>52</xdr:row>
      <xdr:rowOff>56985</xdr:rowOff>
    </xdr:from>
    <xdr:ext cx="627974" cy="941236"/>
    <xdr:pic>
      <xdr:nvPicPr>
        <xdr:cNvPr id="139" name="Picture 138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88362" y="8027505"/>
          <a:ext cx="627974" cy="941236"/>
        </a:xfrm>
        <a:prstGeom prst="rect">
          <a:avLst/>
        </a:prstGeom>
      </xdr:spPr>
    </xdr:pic>
    <xdr:clientData/>
  </xdr:oneCellAnchor>
  <xdr:oneCellAnchor>
    <xdr:from>
      <xdr:col>5</xdr:col>
      <xdr:colOff>53340</xdr:colOff>
      <xdr:row>61</xdr:row>
      <xdr:rowOff>112169</xdr:rowOff>
    </xdr:from>
    <xdr:ext cx="637279" cy="954632"/>
    <xdr:pic>
      <xdr:nvPicPr>
        <xdr:cNvPr id="140" name="Picture 139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3300" y="9461909"/>
          <a:ext cx="637279" cy="954632"/>
        </a:xfrm>
        <a:prstGeom prst="rect">
          <a:avLst/>
        </a:prstGeom>
      </xdr:spPr>
    </xdr:pic>
    <xdr:clientData/>
  </xdr:oneCellAnchor>
  <xdr:oneCellAnchor>
    <xdr:from>
      <xdr:col>10</xdr:col>
      <xdr:colOff>91440</xdr:colOff>
      <xdr:row>61</xdr:row>
      <xdr:rowOff>76201</xdr:rowOff>
    </xdr:from>
    <xdr:ext cx="600023" cy="899160"/>
    <xdr:pic>
      <xdr:nvPicPr>
        <xdr:cNvPr id="141" name="Picture 140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260" y="9425941"/>
          <a:ext cx="600023" cy="899160"/>
        </a:xfrm>
        <a:prstGeom prst="rect">
          <a:avLst/>
        </a:prstGeom>
      </xdr:spPr>
    </xdr:pic>
    <xdr:clientData/>
  </xdr:oneCellAnchor>
  <xdr:oneCellAnchor>
    <xdr:from>
      <xdr:col>30</xdr:col>
      <xdr:colOff>248690</xdr:colOff>
      <xdr:row>43</xdr:row>
      <xdr:rowOff>20782</xdr:rowOff>
    </xdr:from>
    <xdr:ext cx="762000" cy="1141018"/>
    <xdr:pic>
      <xdr:nvPicPr>
        <xdr:cNvPr id="142" name="Picture 141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41350" y="6612082"/>
          <a:ext cx="762000" cy="1141018"/>
        </a:xfrm>
        <a:prstGeom prst="rect">
          <a:avLst/>
        </a:prstGeom>
      </xdr:spPr>
    </xdr:pic>
    <xdr:clientData/>
  </xdr:oneCellAnchor>
  <xdr:oneCellAnchor>
    <xdr:from>
      <xdr:col>35</xdr:col>
      <xdr:colOff>0</xdr:colOff>
      <xdr:row>42</xdr:row>
      <xdr:rowOff>91440</xdr:rowOff>
    </xdr:from>
    <xdr:ext cx="1027511" cy="685800"/>
    <xdr:pic>
      <xdr:nvPicPr>
        <xdr:cNvPr id="143" name="Picture 142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96920" y="6530340"/>
          <a:ext cx="1027511" cy="685800"/>
        </a:xfrm>
        <a:prstGeom prst="rect">
          <a:avLst/>
        </a:prstGeom>
      </xdr:spPr>
    </xdr:pic>
    <xdr:clientData/>
  </xdr:oneCellAnchor>
  <xdr:oneCellAnchor>
    <xdr:from>
      <xdr:col>15</xdr:col>
      <xdr:colOff>68581</xdr:colOff>
      <xdr:row>61</xdr:row>
      <xdr:rowOff>99061</xdr:rowOff>
    </xdr:from>
    <xdr:ext cx="665865" cy="998220"/>
    <xdr:pic>
      <xdr:nvPicPr>
        <xdr:cNvPr id="144" name="Picture 143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07541" y="9448801"/>
          <a:ext cx="665865" cy="998220"/>
        </a:xfrm>
        <a:prstGeom prst="rect">
          <a:avLst/>
        </a:prstGeom>
      </xdr:spPr>
    </xdr:pic>
    <xdr:clientData/>
  </xdr:oneCellAnchor>
  <xdr:oneCellAnchor>
    <xdr:from>
      <xdr:col>35</xdr:col>
      <xdr:colOff>53340</xdr:colOff>
      <xdr:row>72</xdr:row>
      <xdr:rowOff>53339</xdr:rowOff>
    </xdr:from>
    <xdr:ext cx="676297" cy="1013461"/>
    <xdr:pic>
      <xdr:nvPicPr>
        <xdr:cNvPr id="145" name="Picture 144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50260" y="11087099"/>
          <a:ext cx="676297" cy="1013461"/>
        </a:xfrm>
        <a:prstGeom prst="rect">
          <a:avLst/>
        </a:prstGeom>
      </xdr:spPr>
    </xdr:pic>
    <xdr:clientData/>
  </xdr:oneCellAnchor>
  <xdr:oneCellAnchor>
    <xdr:from>
      <xdr:col>15</xdr:col>
      <xdr:colOff>129541</xdr:colOff>
      <xdr:row>81</xdr:row>
      <xdr:rowOff>91440</xdr:rowOff>
    </xdr:from>
    <xdr:ext cx="722297" cy="1082040"/>
    <xdr:pic>
      <xdr:nvPicPr>
        <xdr:cNvPr id="146" name="Picture 145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1" y="12519660"/>
          <a:ext cx="722297" cy="1082040"/>
        </a:xfrm>
        <a:prstGeom prst="rect">
          <a:avLst/>
        </a:prstGeom>
      </xdr:spPr>
    </xdr:pic>
    <xdr:clientData/>
  </xdr:oneCellAnchor>
  <xdr:oneCellAnchor>
    <xdr:from>
      <xdr:col>10</xdr:col>
      <xdr:colOff>22861</xdr:colOff>
      <xdr:row>81</xdr:row>
      <xdr:rowOff>114299</xdr:rowOff>
    </xdr:from>
    <xdr:ext cx="746759" cy="1119276"/>
    <xdr:pic>
      <xdr:nvPicPr>
        <xdr:cNvPr id="147" name="Picture 146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5681" y="12542519"/>
          <a:ext cx="746759" cy="1119276"/>
        </a:xfrm>
        <a:prstGeom prst="rect">
          <a:avLst/>
        </a:prstGeom>
      </xdr:spPr>
    </xdr:pic>
    <xdr:clientData/>
  </xdr:oneCellAnchor>
  <xdr:oneCellAnchor>
    <xdr:from>
      <xdr:col>5</xdr:col>
      <xdr:colOff>125140</xdr:colOff>
      <xdr:row>71</xdr:row>
      <xdr:rowOff>91440</xdr:rowOff>
    </xdr:from>
    <xdr:ext cx="720680" cy="1079446"/>
    <xdr:pic>
      <xdr:nvPicPr>
        <xdr:cNvPr id="148" name="Picture 147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5100" y="10972800"/>
          <a:ext cx="720680" cy="107944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71</xdr:row>
      <xdr:rowOff>15242</xdr:rowOff>
    </xdr:from>
    <xdr:ext cx="693420" cy="1038616"/>
    <xdr:pic>
      <xdr:nvPicPr>
        <xdr:cNvPr id="149" name="Picture 148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10896602"/>
          <a:ext cx="693420" cy="1038616"/>
        </a:xfrm>
        <a:prstGeom prst="rect">
          <a:avLst/>
        </a:prstGeom>
      </xdr:spPr>
    </xdr:pic>
    <xdr:clientData/>
  </xdr:oneCellAnchor>
  <xdr:oneCellAnchor>
    <xdr:from>
      <xdr:col>0</xdr:col>
      <xdr:colOff>106681</xdr:colOff>
      <xdr:row>81</xdr:row>
      <xdr:rowOff>121920</xdr:rowOff>
    </xdr:from>
    <xdr:ext cx="685799" cy="1027698"/>
    <xdr:pic>
      <xdr:nvPicPr>
        <xdr:cNvPr id="150" name="Picture 149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0901" y="12550140"/>
          <a:ext cx="685799" cy="1027698"/>
        </a:xfrm>
        <a:prstGeom prst="rect">
          <a:avLst/>
        </a:prstGeom>
      </xdr:spPr>
    </xdr:pic>
    <xdr:clientData/>
  </xdr:oneCellAnchor>
  <xdr:oneCellAnchor>
    <xdr:from>
      <xdr:col>5</xdr:col>
      <xdr:colOff>22861</xdr:colOff>
      <xdr:row>81</xdr:row>
      <xdr:rowOff>129539</xdr:rowOff>
    </xdr:from>
    <xdr:ext cx="693420" cy="1039329"/>
    <xdr:pic>
      <xdr:nvPicPr>
        <xdr:cNvPr id="151" name="Picture 150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2821" y="12557759"/>
          <a:ext cx="693420" cy="1039329"/>
        </a:xfrm>
        <a:prstGeom prst="rect">
          <a:avLst/>
        </a:prstGeom>
      </xdr:spPr>
    </xdr:pic>
    <xdr:clientData/>
  </xdr:oneCellAnchor>
  <xdr:oneCellAnchor>
    <xdr:from>
      <xdr:col>0</xdr:col>
      <xdr:colOff>178526</xdr:colOff>
      <xdr:row>101</xdr:row>
      <xdr:rowOff>103416</xdr:rowOff>
    </xdr:from>
    <xdr:ext cx="768531" cy="1151118"/>
    <xdr:pic>
      <xdr:nvPicPr>
        <xdr:cNvPr id="152" name="Picture 151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2746" y="15594876"/>
          <a:ext cx="768531" cy="1151118"/>
        </a:xfrm>
        <a:prstGeom prst="rect">
          <a:avLst/>
        </a:prstGeom>
      </xdr:spPr>
    </xdr:pic>
    <xdr:clientData/>
  </xdr:oneCellAnchor>
  <xdr:oneCellAnchor>
    <xdr:from>
      <xdr:col>5</xdr:col>
      <xdr:colOff>38100</xdr:colOff>
      <xdr:row>102</xdr:row>
      <xdr:rowOff>7882</xdr:rowOff>
    </xdr:from>
    <xdr:ext cx="701760" cy="1051298"/>
    <xdr:pic>
      <xdr:nvPicPr>
        <xdr:cNvPr id="153" name="Picture 152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8060" y="15651742"/>
          <a:ext cx="701760" cy="1051298"/>
        </a:xfrm>
        <a:prstGeom prst="rect">
          <a:avLst/>
        </a:prstGeom>
      </xdr:spPr>
    </xdr:pic>
    <xdr:clientData/>
  </xdr:oneCellAnchor>
  <xdr:oneCellAnchor>
    <xdr:from>
      <xdr:col>25</xdr:col>
      <xdr:colOff>68581</xdr:colOff>
      <xdr:row>92</xdr:row>
      <xdr:rowOff>17119</xdr:rowOff>
    </xdr:from>
    <xdr:ext cx="680399" cy="1019201"/>
    <xdr:pic>
      <xdr:nvPicPr>
        <xdr:cNvPr id="154" name="Picture 153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46541" y="14129359"/>
          <a:ext cx="680399" cy="1019201"/>
        </a:xfrm>
        <a:prstGeom prst="rect">
          <a:avLst/>
        </a:prstGeom>
      </xdr:spPr>
    </xdr:pic>
    <xdr:clientData/>
  </xdr:oneCellAnchor>
  <xdr:oneCellAnchor>
    <xdr:from>
      <xdr:col>10</xdr:col>
      <xdr:colOff>22860</xdr:colOff>
      <xdr:row>102</xdr:row>
      <xdr:rowOff>0</xdr:rowOff>
    </xdr:from>
    <xdr:ext cx="739140" cy="1107315"/>
    <xdr:pic>
      <xdr:nvPicPr>
        <xdr:cNvPr id="155" name="Picture 154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5680" y="15643860"/>
          <a:ext cx="739140" cy="1107315"/>
        </a:xfrm>
        <a:prstGeom prst="rect">
          <a:avLst/>
        </a:prstGeom>
      </xdr:spPr>
    </xdr:pic>
    <xdr:clientData/>
  </xdr:oneCellAnchor>
  <xdr:oneCellAnchor>
    <xdr:from>
      <xdr:col>15</xdr:col>
      <xdr:colOff>167642</xdr:colOff>
      <xdr:row>102</xdr:row>
      <xdr:rowOff>45720</xdr:rowOff>
    </xdr:from>
    <xdr:ext cx="640924" cy="960120"/>
    <xdr:pic>
      <xdr:nvPicPr>
        <xdr:cNvPr id="156" name="Picture 155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06602" y="15689580"/>
          <a:ext cx="640924" cy="96012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112</xdr:row>
      <xdr:rowOff>23805</xdr:rowOff>
    </xdr:from>
    <xdr:ext cx="655538" cy="982036"/>
    <xdr:pic>
      <xdr:nvPicPr>
        <xdr:cNvPr id="157" name="Picture 156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0280" y="17214525"/>
          <a:ext cx="655538" cy="982036"/>
        </a:xfrm>
        <a:prstGeom prst="rect">
          <a:avLst/>
        </a:prstGeom>
      </xdr:spPr>
    </xdr:pic>
    <xdr:clientData/>
  </xdr:oneCellAnchor>
  <xdr:oneCellAnchor>
    <xdr:from>
      <xdr:col>20</xdr:col>
      <xdr:colOff>91441</xdr:colOff>
      <xdr:row>112</xdr:row>
      <xdr:rowOff>18279</xdr:rowOff>
    </xdr:from>
    <xdr:ext cx="761061" cy="1139961"/>
    <xdr:pic>
      <xdr:nvPicPr>
        <xdr:cNvPr id="158" name="Picture 157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48961" y="17208999"/>
          <a:ext cx="761061" cy="1139961"/>
        </a:xfrm>
        <a:prstGeom prst="rect">
          <a:avLst/>
        </a:prstGeom>
      </xdr:spPr>
    </xdr:pic>
    <xdr:clientData/>
  </xdr:oneCellAnchor>
  <xdr:oneCellAnchor>
    <xdr:from>
      <xdr:col>25</xdr:col>
      <xdr:colOff>130628</xdr:colOff>
      <xdr:row>132</xdr:row>
      <xdr:rowOff>63214</xdr:rowOff>
    </xdr:from>
    <xdr:ext cx="830580" cy="1244280"/>
    <xdr:pic>
      <xdr:nvPicPr>
        <xdr:cNvPr id="159" name="Picture 158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8588" y="21048694"/>
          <a:ext cx="830580" cy="1244280"/>
        </a:xfrm>
        <a:prstGeom prst="rect">
          <a:avLst/>
        </a:prstGeom>
      </xdr:spPr>
    </xdr:pic>
    <xdr:clientData/>
  </xdr:oneCellAnchor>
  <xdr:oneCellAnchor>
    <xdr:from>
      <xdr:col>10</xdr:col>
      <xdr:colOff>66404</xdr:colOff>
      <xdr:row>112</xdr:row>
      <xdr:rowOff>31572</xdr:rowOff>
    </xdr:from>
    <xdr:ext cx="1224542" cy="817513"/>
    <xdr:pic>
      <xdr:nvPicPr>
        <xdr:cNvPr id="160" name="Picture 159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9224" y="17222292"/>
          <a:ext cx="1224542" cy="817513"/>
        </a:xfrm>
        <a:prstGeom prst="rect">
          <a:avLst/>
        </a:prstGeom>
      </xdr:spPr>
    </xdr:pic>
    <xdr:clientData/>
  </xdr:oneCellAnchor>
  <xdr:oneCellAnchor>
    <xdr:from>
      <xdr:col>20</xdr:col>
      <xdr:colOff>76200</xdr:colOff>
      <xdr:row>132</xdr:row>
      <xdr:rowOff>113211</xdr:rowOff>
    </xdr:from>
    <xdr:ext cx="822960" cy="1232744"/>
    <xdr:pic>
      <xdr:nvPicPr>
        <xdr:cNvPr id="161" name="Picture 160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33720" y="21098691"/>
          <a:ext cx="822960" cy="1232744"/>
        </a:xfrm>
        <a:prstGeom prst="rect">
          <a:avLst/>
        </a:prstGeom>
      </xdr:spPr>
    </xdr:pic>
    <xdr:clientData/>
  </xdr:oneCellAnchor>
  <xdr:oneCellAnchor>
    <xdr:from>
      <xdr:col>5</xdr:col>
      <xdr:colOff>81643</xdr:colOff>
      <xdr:row>111</xdr:row>
      <xdr:rowOff>113212</xdr:rowOff>
    </xdr:from>
    <xdr:ext cx="691242" cy="1035479"/>
    <xdr:pic>
      <xdr:nvPicPr>
        <xdr:cNvPr id="162" name="Picture 161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1603" y="17151532"/>
          <a:ext cx="691242" cy="1035479"/>
        </a:xfrm>
        <a:prstGeom prst="rect">
          <a:avLst/>
        </a:prstGeom>
      </xdr:spPr>
    </xdr:pic>
    <xdr:clientData/>
  </xdr:oneCellAnchor>
  <xdr:oneCellAnchor>
    <xdr:from>
      <xdr:col>0</xdr:col>
      <xdr:colOff>22862</xdr:colOff>
      <xdr:row>122</xdr:row>
      <xdr:rowOff>53340</xdr:rowOff>
    </xdr:from>
    <xdr:ext cx="727331" cy="1089660"/>
    <xdr:pic>
      <xdr:nvPicPr>
        <xdr:cNvPr id="163" name="Picture 162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7082" y="18958560"/>
          <a:ext cx="727331" cy="1089660"/>
        </a:xfrm>
        <a:prstGeom prst="rect">
          <a:avLst/>
        </a:prstGeom>
      </xdr:spPr>
    </xdr:pic>
    <xdr:clientData/>
  </xdr:oneCellAnchor>
  <xdr:oneCellAnchor>
    <xdr:from>
      <xdr:col>10</xdr:col>
      <xdr:colOff>38100</xdr:colOff>
      <xdr:row>134</xdr:row>
      <xdr:rowOff>7621</xdr:rowOff>
    </xdr:from>
    <xdr:ext cx="800099" cy="1198532"/>
    <xdr:pic>
      <xdr:nvPicPr>
        <xdr:cNvPr id="164" name="Picture 163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0920" y="21297901"/>
          <a:ext cx="800099" cy="1198532"/>
        </a:xfrm>
        <a:prstGeom prst="rect">
          <a:avLst/>
        </a:prstGeom>
      </xdr:spPr>
    </xdr:pic>
    <xdr:clientData/>
  </xdr:oneCellAnchor>
  <xdr:oneCellAnchor>
    <xdr:from>
      <xdr:col>5</xdr:col>
      <xdr:colOff>205740</xdr:colOff>
      <xdr:row>133</xdr:row>
      <xdr:rowOff>22860</xdr:rowOff>
    </xdr:from>
    <xdr:ext cx="778375" cy="1165859"/>
    <xdr:pic>
      <xdr:nvPicPr>
        <xdr:cNvPr id="165" name="Picture 164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21160740"/>
          <a:ext cx="778375" cy="1165859"/>
        </a:xfrm>
        <a:prstGeom prst="rect">
          <a:avLst/>
        </a:prstGeom>
      </xdr:spPr>
    </xdr:pic>
    <xdr:clientData/>
  </xdr:oneCellAnchor>
  <xdr:oneCellAnchor>
    <xdr:from>
      <xdr:col>0</xdr:col>
      <xdr:colOff>164476</xdr:colOff>
      <xdr:row>133</xdr:row>
      <xdr:rowOff>79886</xdr:rowOff>
    </xdr:from>
    <xdr:ext cx="759721" cy="1138175"/>
    <xdr:pic>
      <xdr:nvPicPr>
        <xdr:cNvPr id="166" name="Picture 165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696" y="21217766"/>
          <a:ext cx="759721" cy="1138175"/>
        </a:xfrm>
        <a:prstGeom prst="rect">
          <a:avLst/>
        </a:prstGeom>
      </xdr:spPr>
    </xdr:pic>
    <xdr:clientData/>
  </xdr:oneCellAnchor>
  <xdr:oneCellAnchor>
    <xdr:from>
      <xdr:col>0</xdr:col>
      <xdr:colOff>195943</xdr:colOff>
      <xdr:row>145</xdr:row>
      <xdr:rowOff>7620</xdr:rowOff>
    </xdr:from>
    <xdr:ext cx="680356" cy="1019256"/>
    <xdr:pic>
      <xdr:nvPicPr>
        <xdr:cNvPr id="167" name="Picture 166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0163" y="22981920"/>
          <a:ext cx="680356" cy="1019256"/>
        </a:xfrm>
        <a:prstGeom prst="rect">
          <a:avLst/>
        </a:prstGeom>
      </xdr:spPr>
    </xdr:pic>
    <xdr:clientData/>
  </xdr:oneCellAnchor>
  <xdr:oneCellAnchor>
    <xdr:from>
      <xdr:col>5</xdr:col>
      <xdr:colOff>22860</xdr:colOff>
      <xdr:row>1</xdr:row>
      <xdr:rowOff>0</xdr:rowOff>
    </xdr:from>
    <xdr:ext cx="769620" cy="1153738"/>
    <xdr:pic>
      <xdr:nvPicPr>
        <xdr:cNvPr id="169" name="Picture 168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2820" y="160020"/>
          <a:ext cx="769620" cy="1153738"/>
        </a:xfrm>
        <a:prstGeom prst="rect">
          <a:avLst/>
        </a:prstGeom>
      </xdr:spPr>
    </xdr:pic>
    <xdr:clientData/>
  </xdr:oneCellAnchor>
  <xdr:oneCellAnchor>
    <xdr:from>
      <xdr:col>0</xdr:col>
      <xdr:colOff>60960</xdr:colOff>
      <xdr:row>21</xdr:row>
      <xdr:rowOff>38100</xdr:rowOff>
    </xdr:from>
    <xdr:ext cx="693420" cy="1038470"/>
    <xdr:pic>
      <xdr:nvPicPr>
        <xdr:cNvPr id="170" name="Picture 169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5180" y="3261360"/>
          <a:ext cx="693420" cy="1038470"/>
        </a:xfrm>
        <a:prstGeom prst="rect">
          <a:avLst/>
        </a:prstGeom>
      </xdr:spPr>
    </xdr:pic>
    <xdr:clientData/>
  </xdr:oneCellAnchor>
  <xdr:oneCellAnchor>
    <xdr:from>
      <xdr:col>10</xdr:col>
      <xdr:colOff>38100</xdr:colOff>
      <xdr:row>20</xdr:row>
      <xdr:rowOff>45719</xdr:rowOff>
    </xdr:from>
    <xdr:ext cx="807720" cy="1209405"/>
    <xdr:pic>
      <xdr:nvPicPr>
        <xdr:cNvPr id="171" name="Picture 170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0920" y="3116579"/>
          <a:ext cx="807720" cy="1209405"/>
        </a:xfrm>
        <a:prstGeom prst="rect">
          <a:avLst/>
        </a:prstGeom>
      </xdr:spPr>
    </xdr:pic>
    <xdr:clientData/>
  </xdr:oneCellAnchor>
  <xdr:oneCellAnchor>
    <xdr:from>
      <xdr:col>30</xdr:col>
      <xdr:colOff>15240</xdr:colOff>
      <xdr:row>1</xdr:row>
      <xdr:rowOff>0</xdr:rowOff>
    </xdr:from>
    <xdr:ext cx="640740" cy="960120"/>
    <xdr:pic>
      <xdr:nvPicPr>
        <xdr:cNvPr id="172" name="Picture 171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7900" y="160020"/>
          <a:ext cx="640740" cy="960120"/>
        </a:xfrm>
        <a:prstGeom prst="rect">
          <a:avLst/>
        </a:prstGeom>
      </xdr:spPr>
    </xdr:pic>
    <xdr:clientData/>
  </xdr:oneCellAnchor>
  <xdr:oneCellAnchor>
    <xdr:from>
      <xdr:col>40</xdr:col>
      <xdr:colOff>0</xdr:colOff>
      <xdr:row>1</xdr:row>
      <xdr:rowOff>1</xdr:rowOff>
    </xdr:from>
    <xdr:ext cx="650741" cy="975360"/>
    <xdr:pic>
      <xdr:nvPicPr>
        <xdr:cNvPr id="173" name="Picture 172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96920" y="160021"/>
          <a:ext cx="650741" cy="975360"/>
        </a:xfrm>
        <a:prstGeom prst="rect">
          <a:avLst/>
        </a:prstGeom>
      </xdr:spPr>
    </xdr:pic>
    <xdr:clientData/>
  </xdr:oneCellAnchor>
  <xdr:oneCellAnchor>
    <xdr:from>
      <xdr:col>45</xdr:col>
      <xdr:colOff>0</xdr:colOff>
      <xdr:row>1</xdr:row>
      <xdr:rowOff>0</xdr:rowOff>
    </xdr:from>
    <xdr:ext cx="666635" cy="998220"/>
    <xdr:pic>
      <xdr:nvPicPr>
        <xdr:cNvPr id="174" name="Picture 173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75400" y="160020"/>
          <a:ext cx="666635" cy="998220"/>
        </a:xfrm>
        <a:prstGeom prst="rect">
          <a:avLst/>
        </a:prstGeom>
      </xdr:spPr>
    </xdr:pic>
    <xdr:clientData/>
  </xdr:oneCellAnchor>
  <xdr:oneCellAnchor>
    <xdr:from>
      <xdr:col>50</xdr:col>
      <xdr:colOff>0</xdr:colOff>
      <xdr:row>1</xdr:row>
      <xdr:rowOff>106681</xdr:rowOff>
    </xdr:from>
    <xdr:ext cx="686726" cy="1028700"/>
    <xdr:pic>
      <xdr:nvPicPr>
        <xdr:cNvPr id="175" name="Picture 174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75800" y="266701"/>
          <a:ext cx="686726" cy="1028700"/>
        </a:xfrm>
        <a:prstGeom prst="rect">
          <a:avLst/>
        </a:prstGeom>
      </xdr:spPr>
    </xdr:pic>
    <xdr:clientData/>
  </xdr:oneCellAnchor>
  <xdr:oneCellAnchor>
    <xdr:from>
      <xdr:col>20</xdr:col>
      <xdr:colOff>59871</xdr:colOff>
      <xdr:row>10</xdr:row>
      <xdr:rowOff>40276</xdr:rowOff>
    </xdr:from>
    <xdr:ext cx="798945" cy="1196341"/>
    <xdr:pic>
      <xdr:nvPicPr>
        <xdr:cNvPr id="176" name="Picture 175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7391" y="1579516"/>
          <a:ext cx="798945" cy="1196341"/>
        </a:xfrm>
        <a:prstGeom prst="rect">
          <a:avLst/>
        </a:prstGeom>
      </xdr:spPr>
    </xdr:pic>
    <xdr:clientData/>
  </xdr:oneCellAnchor>
  <xdr:oneCellAnchor>
    <xdr:from>
      <xdr:col>25</xdr:col>
      <xdr:colOff>15240</xdr:colOff>
      <xdr:row>10</xdr:row>
      <xdr:rowOff>22860</xdr:rowOff>
    </xdr:from>
    <xdr:ext cx="630533" cy="944880"/>
    <xdr:pic>
      <xdr:nvPicPr>
        <xdr:cNvPr id="177" name="Picture 176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93200" y="1562100"/>
          <a:ext cx="630533" cy="944880"/>
        </a:xfrm>
        <a:prstGeom prst="rect">
          <a:avLst/>
        </a:prstGeom>
      </xdr:spPr>
    </xdr:pic>
    <xdr:clientData/>
  </xdr:oneCellAnchor>
  <xdr:oneCellAnchor>
    <xdr:from>
      <xdr:col>30</xdr:col>
      <xdr:colOff>83820</xdr:colOff>
      <xdr:row>11</xdr:row>
      <xdr:rowOff>76200</xdr:rowOff>
    </xdr:from>
    <xdr:ext cx="631013" cy="944880"/>
    <xdr:pic>
      <xdr:nvPicPr>
        <xdr:cNvPr id="178" name="Picture 177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76480" y="1767840"/>
          <a:ext cx="631013" cy="944880"/>
        </a:xfrm>
        <a:prstGeom prst="rect">
          <a:avLst/>
        </a:prstGeom>
      </xdr:spPr>
    </xdr:pic>
    <xdr:clientData/>
  </xdr:oneCellAnchor>
  <xdr:oneCellAnchor>
    <xdr:from>
      <xdr:col>45</xdr:col>
      <xdr:colOff>55879</xdr:colOff>
      <xdr:row>10</xdr:row>
      <xdr:rowOff>99060</xdr:rowOff>
    </xdr:from>
    <xdr:ext cx="776439" cy="518160"/>
    <xdr:pic>
      <xdr:nvPicPr>
        <xdr:cNvPr id="179" name="Picture 178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31679" y="1638300"/>
          <a:ext cx="776439" cy="518160"/>
        </a:xfrm>
        <a:prstGeom prst="rect">
          <a:avLst/>
        </a:prstGeom>
      </xdr:spPr>
    </xdr:pic>
    <xdr:clientData/>
  </xdr:oneCellAnchor>
  <xdr:twoCellAnchor editAs="oneCell">
    <xdr:from>
      <xdr:col>10</xdr:col>
      <xdr:colOff>110924</xdr:colOff>
      <xdr:row>175</xdr:row>
      <xdr:rowOff>121465</xdr:rowOff>
    </xdr:from>
    <xdr:to>
      <xdr:col>10</xdr:col>
      <xdr:colOff>862754</xdr:colOff>
      <xdr:row>183</xdr:row>
      <xdr:rowOff>25152</xdr:rowOff>
    </xdr:to>
    <xdr:pic>
      <xdr:nvPicPr>
        <xdr:cNvPr id="180" name="Picture 179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3744" y="27690625"/>
          <a:ext cx="753523" cy="1103837"/>
        </a:xfrm>
        <a:prstGeom prst="rect">
          <a:avLst/>
        </a:prstGeom>
      </xdr:spPr>
    </xdr:pic>
    <xdr:clientData/>
  </xdr:twoCellAnchor>
  <xdr:oneCellAnchor>
    <xdr:from>
      <xdr:col>10</xdr:col>
      <xdr:colOff>137160</xdr:colOff>
      <xdr:row>71</xdr:row>
      <xdr:rowOff>7620</xdr:rowOff>
    </xdr:from>
    <xdr:ext cx="662940" cy="993089"/>
    <xdr:pic>
      <xdr:nvPicPr>
        <xdr:cNvPr id="181" name="Picture 180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9980" y="10888980"/>
          <a:ext cx="662940" cy="993089"/>
        </a:xfrm>
        <a:prstGeom prst="rect">
          <a:avLst/>
        </a:prstGeom>
      </xdr:spPr>
    </xdr:pic>
    <xdr:clientData/>
  </xdr:oneCellAnchor>
  <xdr:twoCellAnchor editAs="oneCell">
    <xdr:from>
      <xdr:col>15</xdr:col>
      <xdr:colOff>88175</xdr:colOff>
      <xdr:row>112</xdr:row>
      <xdr:rowOff>3628</xdr:rowOff>
    </xdr:from>
    <xdr:to>
      <xdr:col>16</xdr:col>
      <xdr:colOff>211854</xdr:colOff>
      <xdr:row>118</xdr:row>
      <xdr:rowOff>47764</xdr:rowOff>
    </xdr:to>
    <xdr:pic>
      <xdr:nvPicPr>
        <xdr:cNvPr id="182" name="Picture 181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27135" y="17194348"/>
          <a:ext cx="738358" cy="977797"/>
        </a:xfrm>
        <a:prstGeom prst="rect">
          <a:avLst/>
        </a:prstGeom>
      </xdr:spPr>
    </xdr:pic>
    <xdr:clientData/>
  </xdr:twoCellAnchor>
  <xdr:oneCellAnchor>
    <xdr:from>
      <xdr:col>0</xdr:col>
      <xdr:colOff>87902</xdr:colOff>
      <xdr:row>155</xdr:row>
      <xdr:rowOff>5577</xdr:rowOff>
    </xdr:from>
    <xdr:ext cx="807720" cy="1209969"/>
    <xdr:pic>
      <xdr:nvPicPr>
        <xdr:cNvPr id="183" name="Picture 182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902" y="23799027"/>
          <a:ext cx="807720" cy="1209969"/>
        </a:xfrm>
        <a:prstGeom prst="rect">
          <a:avLst/>
        </a:prstGeom>
      </xdr:spPr>
    </xdr:pic>
    <xdr:clientData/>
  </xdr:oneCellAnchor>
  <xdr:oneCellAnchor>
    <xdr:from>
      <xdr:col>5</xdr:col>
      <xdr:colOff>114300</xdr:colOff>
      <xdr:row>156</xdr:row>
      <xdr:rowOff>0</xdr:rowOff>
    </xdr:from>
    <xdr:ext cx="723900" cy="1084332"/>
    <xdr:pic>
      <xdr:nvPicPr>
        <xdr:cNvPr id="184" name="Picture 183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4658320"/>
          <a:ext cx="723900" cy="1084332"/>
        </a:xfrm>
        <a:prstGeom prst="rect">
          <a:avLst/>
        </a:prstGeom>
      </xdr:spPr>
    </xdr:pic>
    <xdr:clientData/>
  </xdr:oneCellAnchor>
  <xdr:twoCellAnchor editAs="oneCell">
    <xdr:from>
      <xdr:col>10</xdr:col>
      <xdr:colOff>91440</xdr:colOff>
      <xdr:row>165</xdr:row>
      <xdr:rowOff>121073</xdr:rowOff>
    </xdr:from>
    <xdr:to>
      <xdr:col>10</xdr:col>
      <xdr:colOff>705338</xdr:colOff>
      <xdr:row>171</xdr:row>
      <xdr:rowOff>122035</xdr:rowOff>
    </xdr:to>
    <xdr:pic>
      <xdr:nvPicPr>
        <xdr:cNvPr id="185" name="Picture 184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260" y="26158613"/>
          <a:ext cx="615591" cy="905837"/>
        </a:xfrm>
        <a:prstGeom prst="rect">
          <a:avLst/>
        </a:prstGeom>
      </xdr:spPr>
    </xdr:pic>
    <xdr:clientData/>
  </xdr:twoCellAnchor>
  <xdr:twoCellAnchor editAs="oneCell">
    <xdr:from>
      <xdr:col>40</xdr:col>
      <xdr:colOff>132081</xdr:colOff>
      <xdr:row>166</xdr:row>
      <xdr:rowOff>29634</xdr:rowOff>
    </xdr:from>
    <xdr:to>
      <xdr:col>41</xdr:col>
      <xdr:colOff>222738</xdr:colOff>
      <xdr:row>173</xdr:row>
      <xdr:rowOff>40506</xdr:rowOff>
    </xdr:to>
    <xdr:pic>
      <xdr:nvPicPr>
        <xdr:cNvPr id="186" name="Picture 185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7481" y="26219574"/>
          <a:ext cx="707878" cy="1077672"/>
        </a:xfrm>
        <a:prstGeom prst="rect">
          <a:avLst/>
        </a:prstGeom>
      </xdr:spPr>
    </xdr:pic>
    <xdr:clientData/>
  </xdr:twoCellAnchor>
  <xdr:twoCellAnchor editAs="oneCell">
    <xdr:from>
      <xdr:col>35</xdr:col>
      <xdr:colOff>422031</xdr:colOff>
      <xdr:row>154</xdr:row>
      <xdr:rowOff>118476</xdr:rowOff>
    </xdr:from>
    <xdr:to>
      <xdr:col>36</xdr:col>
      <xdr:colOff>250352</xdr:colOff>
      <xdr:row>160</xdr:row>
      <xdr:rowOff>72016</xdr:rowOff>
    </xdr:to>
    <xdr:pic>
      <xdr:nvPicPr>
        <xdr:cNvPr id="187" name="Picture 186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8951" y="24471996"/>
          <a:ext cx="581008" cy="848890"/>
        </a:xfrm>
        <a:prstGeom prst="rect">
          <a:avLst/>
        </a:prstGeom>
      </xdr:spPr>
    </xdr:pic>
    <xdr:clientData/>
  </xdr:twoCellAnchor>
  <xdr:twoCellAnchor editAs="oneCell">
    <xdr:from>
      <xdr:col>25</xdr:col>
      <xdr:colOff>50800</xdr:colOff>
      <xdr:row>166</xdr:row>
      <xdr:rowOff>20322</xdr:rowOff>
    </xdr:from>
    <xdr:to>
      <xdr:col>26</xdr:col>
      <xdr:colOff>382156</xdr:colOff>
      <xdr:row>171</xdr:row>
      <xdr:rowOff>16804</xdr:rowOff>
    </xdr:to>
    <xdr:pic>
      <xdr:nvPicPr>
        <xdr:cNvPr id="188" name="Picture 187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28760" y="26210262"/>
          <a:ext cx="1143309" cy="758482"/>
        </a:xfrm>
        <a:prstGeom prst="rect">
          <a:avLst/>
        </a:prstGeom>
      </xdr:spPr>
    </xdr:pic>
    <xdr:clientData/>
  </xdr:twoCellAnchor>
  <xdr:twoCellAnchor editAs="oneCell">
    <xdr:from>
      <xdr:col>45</xdr:col>
      <xdr:colOff>76296</xdr:colOff>
      <xdr:row>154</xdr:row>
      <xdr:rowOff>87922</xdr:rowOff>
    </xdr:from>
    <xdr:to>
      <xdr:col>46</xdr:col>
      <xdr:colOff>534840</xdr:colOff>
      <xdr:row>159</xdr:row>
      <xdr:rowOff>46402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96" y="24441442"/>
          <a:ext cx="1075764" cy="70143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166</xdr:row>
      <xdr:rowOff>124460</xdr:rowOff>
    </xdr:from>
    <xdr:to>
      <xdr:col>31</xdr:col>
      <xdr:colOff>492019</xdr:colOff>
      <xdr:row>172</xdr:row>
      <xdr:rowOff>16217</xdr:rowOff>
    </xdr:to>
    <xdr:pic>
      <xdr:nvPicPr>
        <xdr:cNvPr id="190" name="Picture 189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0280" y="26314400"/>
          <a:ext cx="1211687" cy="8061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242</xdr:row>
      <xdr:rowOff>102176</xdr:rowOff>
    </xdr:from>
    <xdr:to>
      <xdr:col>0</xdr:col>
      <xdr:colOff>944480</xdr:colOff>
      <xdr:row>249</xdr:row>
      <xdr:rowOff>135465</xdr:rowOff>
    </xdr:to>
    <xdr:pic>
      <xdr:nvPicPr>
        <xdr:cNvPr id="191" name="Picture 190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192043"/>
          <a:ext cx="944480" cy="1396423"/>
        </a:xfrm>
        <a:prstGeom prst="rect">
          <a:avLst/>
        </a:prstGeom>
      </xdr:spPr>
    </xdr:pic>
    <xdr:clientData/>
  </xdr:twoCellAnchor>
  <xdr:twoCellAnchor editAs="oneCell">
    <xdr:from>
      <xdr:col>5</xdr:col>
      <xdr:colOff>67734</xdr:colOff>
      <xdr:row>260</xdr:row>
      <xdr:rowOff>118534</xdr:rowOff>
    </xdr:from>
    <xdr:to>
      <xdr:col>6</xdr:col>
      <xdr:colOff>45476</xdr:colOff>
      <xdr:row>268</xdr:row>
      <xdr:rowOff>25399</xdr:rowOff>
    </xdr:to>
    <xdr:pic>
      <xdr:nvPicPr>
        <xdr:cNvPr id="192" name="Picture 191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2934" y="70713601"/>
          <a:ext cx="993742" cy="1464732"/>
        </a:xfrm>
        <a:prstGeom prst="rect">
          <a:avLst/>
        </a:prstGeom>
      </xdr:spPr>
    </xdr:pic>
    <xdr:clientData/>
  </xdr:twoCellAnchor>
  <xdr:twoCellAnchor editAs="oneCell">
    <xdr:from>
      <xdr:col>10</xdr:col>
      <xdr:colOff>56090</xdr:colOff>
      <xdr:row>260</xdr:row>
      <xdr:rowOff>83608</xdr:rowOff>
    </xdr:from>
    <xdr:to>
      <xdr:col>11</xdr:col>
      <xdr:colOff>136853</xdr:colOff>
      <xdr:row>268</xdr:row>
      <xdr:rowOff>42333</xdr:rowOff>
    </xdr:to>
    <xdr:pic>
      <xdr:nvPicPr>
        <xdr:cNvPr id="193" name="Picture 192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5423" y="70678675"/>
          <a:ext cx="1037496" cy="1516592"/>
        </a:xfrm>
        <a:prstGeom prst="rect">
          <a:avLst/>
        </a:prstGeom>
      </xdr:spPr>
    </xdr:pic>
    <xdr:clientData/>
  </xdr:twoCellAnchor>
  <xdr:twoCellAnchor editAs="oneCell">
    <xdr:from>
      <xdr:col>10</xdr:col>
      <xdr:colOff>169399</xdr:colOff>
      <xdr:row>225</xdr:row>
      <xdr:rowOff>95842</xdr:rowOff>
    </xdr:from>
    <xdr:to>
      <xdr:col>10</xdr:col>
      <xdr:colOff>914859</xdr:colOff>
      <xdr:row>231</xdr:row>
      <xdr:rowOff>23449</xdr:rowOff>
    </xdr:to>
    <xdr:pic>
      <xdr:nvPicPr>
        <xdr:cNvPr id="194" name="Picture 193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66319" y="56392402"/>
          <a:ext cx="737205" cy="1070607"/>
        </a:xfrm>
        <a:prstGeom prst="rect">
          <a:avLst/>
        </a:prstGeom>
      </xdr:spPr>
    </xdr:pic>
    <xdr:clientData/>
  </xdr:twoCellAnchor>
  <xdr:twoCellAnchor editAs="oneCell">
    <xdr:from>
      <xdr:col>25</xdr:col>
      <xdr:colOff>179796</xdr:colOff>
      <xdr:row>251</xdr:row>
      <xdr:rowOff>93980</xdr:rowOff>
    </xdr:from>
    <xdr:to>
      <xdr:col>26</xdr:col>
      <xdr:colOff>389466</xdr:colOff>
      <xdr:row>259</xdr:row>
      <xdr:rowOff>41623</xdr:rowOff>
    </xdr:to>
    <xdr:pic>
      <xdr:nvPicPr>
        <xdr:cNvPr id="195" name="Picture 194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81063" y="68936447"/>
          <a:ext cx="1022470" cy="1505510"/>
        </a:xfrm>
        <a:prstGeom prst="rect">
          <a:avLst/>
        </a:prstGeom>
      </xdr:spPr>
    </xdr:pic>
    <xdr:clientData/>
  </xdr:twoCellAnchor>
  <xdr:twoCellAnchor editAs="oneCell">
    <xdr:from>
      <xdr:col>30</xdr:col>
      <xdr:colOff>166068</xdr:colOff>
      <xdr:row>251</xdr:row>
      <xdr:rowOff>105228</xdr:rowOff>
    </xdr:from>
    <xdr:to>
      <xdr:col>31</xdr:col>
      <xdr:colOff>440266</xdr:colOff>
      <xdr:row>259</xdr:row>
      <xdr:rowOff>111878</xdr:rowOff>
    </xdr:to>
    <xdr:pic>
      <xdr:nvPicPr>
        <xdr:cNvPr id="196" name="Picture 195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87868" y="68947695"/>
          <a:ext cx="1002332" cy="1564517"/>
        </a:xfrm>
        <a:prstGeom prst="rect">
          <a:avLst/>
        </a:prstGeom>
      </xdr:spPr>
    </xdr:pic>
    <xdr:clientData/>
  </xdr:twoCellAnchor>
  <xdr:oneCellAnchor>
    <xdr:from>
      <xdr:col>35</xdr:col>
      <xdr:colOff>56857</xdr:colOff>
      <xdr:row>175</xdr:row>
      <xdr:rowOff>95166</xdr:rowOff>
    </xdr:from>
    <xdr:ext cx="624840" cy="936350"/>
    <xdr:pic>
      <xdr:nvPicPr>
        <xdr:cNvPr id="197" name="Picture 196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53777" y="27664326"/>
          <a:ext cx="624840" cy="936350"/>
        </a:xfrm>
        <a:prstGeom prst="rect">
          <a:avLst/>
        </a:prstGeom>
      </xdr:spPr>
    </xdr:pic>
    <xdr:clientData/>
  </xdr:oneCellAnchor>
  <xdr:twoCellAnchor editAs="oneCell">
    <xdr:from>
      <xdr:col>45</xdr:col>
      <xdr:colOff>30480</xdr:colOff>
      <xdr:row>72</xdr:row>
      <xdr:rowOff>2093</xdr:rowOff>
    </xdr:from>
    <xdr:to>
      <xdr:col>46</xdr:col>
      <xdr:colOff>110120</xdr:colOff>
      <xdr:row>78</xdr:row>
      <xdr:rowOff>130804</xdr:rowOff>
    </xdr:to>
    <xdr:pic>
      <xdr:nvPicPr>
        <xdr:cNvPr id="198" name="Picture 197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06280" y="11035853"/>
          <a:ext cx="696860" cy="1033586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127001</xdr:colOff>
      <xdr:row>175</xdr:row>
      <xdr:rowOff>110068</xdr:rowOff>
    </xdr:from>
    <xdr:to>
      <xdr:col>5</xdr:col>
      <xdr:colOff>973666</xdr:colOff>
      <xdr:row>184</xdr:row>
      <xdr:rowOff>4596</xdr:rowOff>
    </xdr:to>
    <xdr:pic>
      <xdr:nvPicPr>
        <xdr:cNvPr id="199" name="Picture 198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6961" y="27679228"/>
          <a:ext cx="843278" cy="1256603"/>
        </a:xfrm>
        <a:prstGeom prst="rect">
          <a:avLst/>
        </a:prstGeom>
      </xdr:spPr>
    </xdr:pic>
    <xdr:clientData/>
  </xdr:twoCellAnchor>
  <xdr:twoCellAnchor editAs="oneCell">
    <xdr:from>
      <xdr:col>15</xdr:col>
      <xdr:colOff>97042</xdr:colOff>
      <xdr:row>175</xdr:row>
      <xdr:rowOff>63174</xdr:rowOff>
    </xdr:from>
    <xdr:to>
      <xdr:col>16</xdr:col>
      <xdr:colOff>345180</xdr:colOff>
      <xdr:row>183</xdr:row>
      <xdr:rowOff>134195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36002" y="27632334"/>
          <a:ext cx="862817" cy="1271171"/>
        </a:xfrm>
        <a:prstGeom prst="rect">
          <a:avLst/>
        </a:prstGeom>
      </xdr:spPr>
    </xdr:pic>
    <xdr:clientData/>
  </xdr:twoCellAnchor>
  <xdr:twoCellAnchor editAs="oneCell">
    <xdr:from>
      <xdr:col>0</xdr:col>
      <xdr:colOff>55362</xdr:colOff>
      <xdr:row>175</xdr:row>
      <xdr:rowOff>71643</xdr:rowOff>
    </xdr:from>
    <xdr:to>
      <xdr:col>0</xdr:col>
      <xdr:colOff>791960</xdr:colOff>
      <xdr:row>182</xdr:row>
      <xdr:rowOff>109629</xdr:rowOff>
    </xdr:to>
    <xdr:pic>
      <xdr:nvPicPr>
        <xdr:cNvPr id="202" name="Picture 201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582" y="27640803"/>
          <a:ext cx="736598" cy="1085736"/>
        </a:xfrm>
        <a:prstGeom prst="rect">
          <a:avLst/>
        </a:prstGeom>
      </xdr:spPr>
    </xdr:pic>
    <xdr:clientData/>
  </xdr:twoCellAnchor>
  <xdr:twoCellAnchor editAs="oneCell">
    <xdr:from>
      <xdr:col>20</xdr:col>
      <xdr:colOff>1</xdr:colOff>
      <xdr:row>176</xdr:row>
      <xdr:rowOff>1</xdr:rowOff>
    </xdr:from>
    <xdr:to>
      <xdr:col>21</xdr:col>
      <xdr:colOff>473594</xdr:colOff>
      <xdr:row>181</xdr:row>
      <xdr:rowOff>38191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7521" y="27721561"/>
          <a:ext cx="1206807" cy="800190"/>
        </a:xfrm>
        <a:prstGeom prst="rect">
          <a:avLst/>
        </a:prstGeom>
      </xdr:spPr>
    </xdr:pic>
    <xdr:clientData/>
  </xdr:twoCellAnchor>
  <xdr:twoCellAnchor editAs="oneCell">
    <xdr:from>
      <xdr:col>25</xdr:col>
      <xdr:colOff>101601</xdr:colOff>
      <xdr:row>175</xdr:row>
      <xdr:rowOff>117689</xdr:rowOff>
    </xdr:from>
    <xdr:to>
      <xdr:col>26</xdr:col>
      <xdr:colOff>129606</xdr:colOff>
      <xdr:row>183</xdr:row>
      <xdr:rowOff>149412</xdr:rowOff>
    </xdr:to>
    <xdr:pic>
      <xdr:nvPicPr>
        <xdr:cNvPr id="204" name="Picture 203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79561" y="27686849"/>
          <a:ext cx="839958" cy="1231873"/>
        </a:xfrm>
        <a:prstGeom prst="rect">
          <a:avLst/>
        </a:prstGeom>
      </xdr:spPr>
    </xdr:pic>
    <xdr:clientData/>
  </xdr:twoCellAnchor>
  <xdr:twoCellAnchor editAs="oneCell">
    <xdr:from>
      <xdr:col>10</xdr:col>
      <xdr:colOff>7621</xdr:colOff>
      <xdr:row>203</xdr:row>
      <xdr:rowOff>83822</xdr:rowOff>
    </xdr:from>
    <xdr:to>
      <xdr:col>10</xdr:col>
      <xdr:colOff>741745</xdr:colOff>
      <xdr:row>210</xdr:row>
      <xdr:rowOff>72098</xdr:rowOff>
    </xdr:to>
    <xdr:pic>
      <xdr:nvPicPr>
        <xdr:cNvPr id="205" name="Picture 204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0441" y="31943042"/>
          <a:ext cx="735817" cy="1102490"/>
        </a:xfrm>
        <a:prstGeom prst="rect">
          <a:avLst/>
        </a:prstGeom>
      </xdr:spPr>
    </xdr:pic>
    <xdr:clientData/>
  </xdr:twoCellAnchor>
  <xdr:twoCellAnchor editAs="oneCell">
    <xdr:from>
      <xdr:col>5</xdr:col>
      <xdr:colOff>31328</xdr:colOff>
      <xdr:row>184</xdr:row>
      <xdr:rowOff>50801</xdr:rowOff>
    </xdr:from>
    <xdr:to>
      <xdr:col>5</xdr:col>
      <xdr:colOff>800947</xdr:colOff>
      <xdr:row>191</xdr:row>
      <xdr:rowOff>133734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1288" y="28999181"/>
          <a:ext cx="766232" cy="1121158"/>
        </a:xfrm>
        <a:prstGeom prst="rect">
          <a:avLst/>
        </a:prstGeom>
      </xdr:spPr>
    </xdr:pic>
    <xdr:clientData/>
  </xdr:twoCellAnchor>
  <xdr:twoCellAnchor editAs="oneCell">
    <xdr:from>
      <xdr:col>5</xdr:col>
      <xdr:colOff>91442</xdr:colOff>
      <xdr:row>202</xdr:row>
      <xdr:rowOff>60960</xdr:rowOff>
    </xdr:from>
    <xdr:to>
      <xdr:col>5</xdr:col>
      <xdr:colOff>889000</xdr:colOff>
      <xdr:row>209</xdr:row>
      <xdr:rowOff>144963</xdr:rowOff>
    </xdr:to>
    <xdr:pic>
      <xdr:nvPicPr>
        <xdr:cNvPr id="207" name="Picture 206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2" y="31767780"/>
          <a:ext cx="794171" cy="1188691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137162</xdr:colOff>
      <xdr:row>184</xdr:row>
      <xdr:rowOff>78742</xdr:rowOff>
    </xdr:from>
    <xdr:to>
      <xdr:col>0</xdr:col>
      <xdr:colOff>889000</xdr:colOff>
      <xdr:row>191</xdr:row>
      <xdr:rowOff>128321</xdr:rowOff>
    </xdr:to>
    <xdr:pic>
      <xdr:nvPicPr>
        <xdr:cNvPr id="208" name="Picture 207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1382" y="29027122"/>
          <a:ext cx="751838" cy="1087804"/>
        </a:xfrm>
        <a:prstGeom prst="rect">
          <a:avLst/>
        </a:prstGeom>
      </xdr:spPr>
    </xdr:pic>
    <xdr:clientData/>
  </xdr:twoCellAnchor>
  <xdr:twoCellAnchor editAs="oneCell">
    <xdr:from>
      <xdr:col>35</xdr:col>
      <xdr:colOff>198121</xdr:colOff>
      <xdr:row>10</xdr:row>
      <xdr:rowOff>121921</xdr:rowOff>
    </xdr:from>
    <xdr:to>
      <xdr:col>36</xdr:col>
      <xdr:colOff>72789</xdr:colOff>
      <xdr:row>16</xdr:row>
      <xdr:rowOff>131543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95041" y="1661161"/>
          <a:ext cx="627355" cy="895447"/>
        </a:xfrm>
        <a:prstGeom prst="rect">
          <a:avLst/>
        </a:prstGeom>
      </xdr:spPr>
    </xdr:pic>
    <xdr:clientData/>
  </xdr:twoCellAnchor>
  <xdr:twoCellAnchor editAs="oneCell">
    <xdr:from>
      <xdr:col>20</xdr:col>
      <xdr:colOff>100963</xdr:colOff>
      <xdr:row>71</xdr:row>
      <xdr:rowOff>45720</xdr:rowOff>
    </xdr:from>
    <xdr:to>
      <xdr:col>21</xdr:col>
      <xdr:colOff>123074</xdr:colOff>
      <xdr:row>77</xdr:row>
      <xdr:rowOff>132620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8483" y="10927080"/>
          <a:ext cx="755325" cy="991775"/>
        </a:xfrm>
        <a:prstGeom prst="rect">
          <a:avLst/>
        </a:prstGeom>
      </xdr:spPr>
    </xdr:pic>
    <xdr:clientData/>
  </xdr:twoCellAnchor>
  <xdr:twoCellAnchor editAs="oneCell">
    <xdr:from>
      <xdr:col>25</xdr:col>
      <xdr:colOff>60961</xdr:colOff>
      <xdr:row>70</xdr:row>
      <xdr:rowOff>91440</xdr:rowOff>
    </xdr:from>
    <xdr:to>
      <xdr:col>26</xdr:col>
      <xdr:colOff>56582</xdr:colOff>
      <xdr:row>77</xdr:row>
      <xdr:rowOff>100035</xdr:rowOff>
    </xdr:to>
    <xdr:pic>
      <xdr:nvPicPr>
        <xdr:cNvPr id="211" name="Picture 210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38921" y="10820400"/>
          <a:ext cx="807574" cy="1056344"/>
        </a:xfrm>
        <a:prstGeom prst="rect">
          <a:avLst/>
        </a:prstGeom>
      </xdr:spPr>
    </xdr:pic>
    <xdr:clientData/>
  </xdr:twoCellAnchor>
  <xdr:twoCellAnchor editAs="oneCell">
    <xdr:from>
      <xdr:col>30</xdr:col>
      <xdr:colOff>45721</xdr:colOff>
      <xdr:row>72</xdr:row>
      <xdr:rowOff>22859</xdr:rowOff>
    </xdr:from>
    <xdr:to>
      <xdr:col>31</xdr:col>
      <xdr:colOff>356514</xdr:colOff>
      <xdr:row>77</xdr:row>
      <xdr:rowOff>37270</xdr:rowOff>
    </xdr:to>
    <xdr:pic>
      <xdr:nvPicPr>
        <xdr:cNvPr id="212" name="Picture 211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38381" y="11056619"/>
          <a:ext cx="1038081" cy="766886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76200</xdr:colOff>
      <xdr:row>71</xdr:row>
      <xdr:rowOff>5714</xdr:rowOff>
    </xdr:from>
    <xdr:to>
      <xdr:col>16</xdr:col>
      <xdr:colOff>565639</xdr:colOff>
      <xdr:row>76</xdr:row>
      <xdr:rowOff>68872</xdr:rowOff>
    </xdr:to>
    <xdr:pic>
      <xdr:nvPicPr>
        <xdr:cNvPr id="213" name="Picture 212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15160" y="10887074"/>
          <a:ext cx="1104118" cy="825158"/>
        </a:xfrm>
        <a:prstGeom prst="rect">
          <a:avLst/>
        </a:prstGeom>
      </xdr:spPr>
    </xdr:pic>
    <xdr:clientData/>
  </xdr:twoCellAnchor>
  <xdr:twoCellAnchor editAs="oneCell">
    <xdr:from>
      <xdr:col>0</xdr:col>
      <xdr:colOff>53341</xdr:colOff>
      <xdr:row>91</xdr:row>
      <xdr:rowOff>83822</xdr:rowOff>
    </xdr:from>
    <xdr:to>
      <xdr:col>0</xdr:col>
      <xdr:colOff>838200</xdr:colOff>
      <xdr:row>99</xdr:row>
      <xdr:rowOff>46453</xdr:rowOff>
    </xdr:to>
    <xdr:pic>
      <xdr:nvPicPr>
        <xdr:cNvPr id="214" name="Picture 213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7561" y="14043662"/>
          <a:ext cx="784859" cy="1143732"/>
        </a:xfrm>
        <a:prstGeom prst="rect">
          <a:avLst/>
        </a:prstGeom>
      </xdr:spPr>
    </xdr:pic>
    <xdr:clientData/>
  </xdr:twoCellAnchor>
  <xdr:twoCellAnchor editAs="oneCell">
    <xdr:from>
      <xdr:col>10</xdr:col>
      <xdr:colOff>91441</xdr:colOff>
      <xdr:row>91</xdr:row>
      <xdr:rowOff>121920</xdr:rowOff>
    </xdr:from>
    <xdr:to>
      <xdr:col>10</xdr:col>
      <xdr:colOff>808873</xdr:colOff>
      <xdr:row>98</xdr:row>
      <xdr:rowOff>129555</xdr:rowOff>
    </xdr:to>
    <xdr:pic>
      <xdr:nvPicPr>
        <xdr:cNvPr id="215" name="Picture 214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4261" y="14081760"/>
          <a:ext cx="719125" cy="1045860"/>
        </a:xfrm>
        <a:prstGeom prst="rect">
          <a:avLst/>
        </a:prstGeom>
      </xdr:spPr>
    </xdr:pic>
    <xdr:clientData/>
  </xdr:twoCellAnchor>
  <xdr:twoCellAnchor editAs="oneCell">
    <xdr:from>
      <xdr:col>30</xdr:col>
      <xdr:colOff>114301</xdr:colOff>
      <xdr:row>92</xdr:row>
      <xdr:rowOff>53340</xdr:rowOff>
    </xdr:from>
    <xdr:to>
      <xdr:col>31</xdr:col>
      <xdr:colOff>105052</xdr:colOff>
      <xdr:row>98</xdr:row>
      <xdr:rowOff>95250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06961" y="14165580"/>
          <a:ext cx="718039" cy="937259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101</xdr:row>
      <xdr:rowOff>114300</xdr:rowOff>
    </xdr:from>
    <xdr:to>
      <xdr:col>21</xdr:col>
      <xdr:colOff>20748</xdr:colOff>
      <xdr:row>108</xdr:row>
      <xdr:rowOff>48829</xdr:rowOff>
    </xdr:to>
    <xdr:pic>
      <xdr:nvPicPr>
        <xdr:cNvPr id="217" name="Picture 216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7520" y="15605760"/>
          <a:ext cx="753962" cy="982280"/>
        </a:xfrm>
        <a:prstGeom prst="rect">
          <a:avLst/>
        </a:prstGeom>
      </xdr:spPr>
    </xdr:pic>
    <xdr:clientData/>
  </xdr:twoCellAnchor>
  <xdr:twoCellAnchor editAs="oneCell">
    <xdr:from>
      <xdr:col>25</xdr:col>
      <xdr:colOff>1</xdr:colOff>
      <xdr:row>112</xdr:row>
      <xdr:rowOff>0</xdr:rowOff>
    </xdr:from>
    <xdr:to>
      <xdr:col>26</xdr:col>
      <xdr:colOff>28006</xdr:colOff>
      <xdr:row>119</xdr:row>
      <xdr:rowOff>20792</xdr:rowOff>
    </xdr:to>
    <xdr:pic>
      <xdr:nvPicPr>
        <xdr:cNvPr id="218" name="Picture 217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7961" y="17190720"/>
          <a:ext cx="839958" cy="1106853"/>
        </a:xfrm>
        <a:prstGeom prst="rect">
          <a:avLst/>
        </a:prstGeom>
      </xdr:spPr>
    </xdr:pic>
    <xdr:clientData/>
  </xdr:twoCellAnchor>
  <xdr:twoCellAnchor editAs="oneCell">
    <xdr:from>
      <xdr:col>35</xdr:col>
      <xdr:colOff>127002</xdr:colOff>
      <xdr:row>111</xdr:row>
      <xdr:rowOff>67735</xdr:rowOff>
    </xdr:from>
    <xdr:to>
      <xdr:col>36</xdr:col>
      <xdr:colOff>222739</xdr:colOff>
      <xdr:row>118</xdr:row>
      <xdr:rowOff>98342</xdr:rowOff>
    </xdr:to>
    <xdr:pic>
      <xdr:nvPicPr>
        <xdr:cNvPr id="219" name="Picture 218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23922" y="17106055"/>
          <a:ext cx="848424" cy="1107144"/>
        </a:xfrm>
        <a:prstGeom prst="rect">
          <a:avLst/>
        </a:prstGeom>
      </xdr:spPr>
    </xdr:pic>
    <xdr:clientData/>
  </xdr:twoCellAnchor>
  <xdr:oneCellAnchor>
    <xdr:from>
      <xdr:col>10</xdr:col>
      <xdr:colOff>22860</xdr:colOff>
      <xdr:row>122</xdr:row>
      <xdr:rowOff>22312</xdr:rowOff>
    </xdr:from>
    <xdr:ext cx="731520" cy="1095723"/>
    <xdr:pic>
      <xdr:nvPicPr>
        <xdr:cNvPr id="220" name="Picture 219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5680" y="18927532"/>
          <a:ext cx="731520" cy="1095723"/>
        </a:xfrm>
        <a:prstGeom prst="rect">
          <a:avLst/>
        </a:prstGeom>
      </xdr:spPr>
    </xdr:pic>
    <xdr:clientData/>
  </xdr:oneCellAnchor>
  <xdr:twoCellAnchor editAs="oneCell">
    <xdr:from>
      <xdr:col>15</xdr:col>
      <xdr:colOff>1</xdr:colOff>
      <xdr:row>122</xdr:row>
      <xdr:rowOff>0</xdr:rowOff>
    </xdr:from>
    <xdr:to>
      <xdr:col>16</xdr:col>
      <xdr:colOff>253219</xdr:colOff>
      <xdr:row>126</xdr:row>
      <xdr:rowOff>4687</xdr:rowOff>
    </xdr:to>
    <xdr:pic>
      <xdr:nvPicPr>
        <xdr:cNvPr id="221" name="Picture 220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8961" y="18905220"/>
          <a:ext cx="867897" cy="1162927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122</xdr:row>
      <xdr:rowOff>0</xdr:rowOff>
    </xdr:from>
    <xdr:to>
      <xdr:col>21</xdr:col>
      <xdr:colOff>601962</xdr:colOff>
      <xdr:row>125</xdr:row>
      <xdr:rowOff>134375</xdr:rowOff>
    </xdr:to>
    <xdr:pic>
      <xdr:nvPicPr>
        <xdr:cNvPr id="222" name="Picture 221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7520" y="18905220"/>
          <a:ext cx="1335176" cy="10030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352</xdr:row>
      <xdr:rowOff>92771</xdr:rowOff>
    </xdr:from>
    <xdr:to>
      <xdr:col>0</xdr:col>
      <xdr:colOff>770467</xdr:colOff>
      <xdr:row>357</xdr:row>
      <xdr:rowOff>140566</xdr:rowOff>
    </xdr:to>
    <xdr:pic>
      <xdr:nvPicPr>
        <xdr:cNvPr id="224" name="Picture 223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019104"/>
          <a:ext cx="770467" cy="1021462"/>
        </a:xfrm>
        <a:prstGeom prst="rect">
          <a:avLst/>
        </a:prstGeom>
      </xdr:spPr>
    </xdr:pic>
    <xdr:clientData/>
  </xdr:twoCellAnchor>
  <xdr:oneCellAnchor>
    <xdr:from>
      <xdr:col>20</xdr:col>
      <xdr:colOff>30481</xdr:colOff>
      <xdr:row>82</xdr:row>
      <xdr:rowOff>1</xdr:rowOff>
    </xdr:from>
    <xdr:ext cx="586739" cy="879254"/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1" y="12580621"/>
          <a:ext cx="586739" cy="879254"/>
        </a:xfrm>
        <a:prstGeom prst="rect">
          <a:avLst/>
        </a:prstGeom>
      </xdr:spPr>
    </xdr:pic>
    <xdr:clientData/>
  </xdr:oneCellAnchor>
  <xdr:oneCellAnchor>
    <xdr:from>
      <xdr:col>20</xdr:col>
      <xdr:colOff>350520</xdr:colOff>
      <xdr:row>91</xdr:row>
      <xdr:rowOff>91440</xdr:rowOff>
    </xdr:from>
    <xdr:ext cx="723900" cy="1084453"/>
    <xdr:pic>
      <xdr:nvPicPr>
        <xdr:cNvPr id="226" name="Picture 225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8040" y="14051280"/>
          <a:ext cx="723900" cy="1084453"/>
        </a:xfrm>
        <a:prstGeom prst="rect">
          <a:avLst/>
        </a:prstGeom>
      </xdr:spPr>
    </xdr:pic>
    <xdr:clientData/>
  </xdr:oneCellAnchor>
  <xdr:oneCellAnchor>
    <xdr:from>
      <xdr:col>5</xdr:col>
      <xdr:colOff>45720</xdr:colOff>
      <xdr:row>11</xdr:row>
      <xdr:rowOff>15240</xdr:rowOff>
    </xdr:from>
    <xdr:ext cx="1165860" cy="777654"/>
    <xdr:pic>
      <xdr:nvPicPr>
        <xdr:cNvPr id="227" name="Picture 226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5680" y="1706880"/>
          <a:ext cx="1165860" cy="777654"/>
        </a:xfrm>
        <a:prstGeom prst="rect">
          <a:avLst/>
        </a:prstGeom>
      </xdr:spPr>
    </xdr:pic>
    <xdr:clientData/>
  </xdr:oneCellAnchor>
  <xdr:oneCellAnchor>
    <xdr:from>
      <xdr:col>20</xdr:col>
      <xdr:colOff>92529</xdr:colOff>
      <xdr:row>21</xdr:row>
      <xdr:rowOff>16329</xdr:rowOff>
    </xdr:from>
    <xdr:ext cx="726440" cy="1088892"/>
    <xdr:pic>
      <xdr:nvPicPr>
        <xdr:cNvPr id="228" name="Picture 227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0049" y="3239589"/>
          <a:ext cx="726440" cy="1088892"/>
        </a:xfrm>
        <a:prstGeom prst="rect">
          <a:avLst/>
        </a:prstGeom>
      </xdr:spPr>
    </xdr:pic>
    <xdr:clientData/>
  </xdr:oneCellAnchor>
  <xdr:oneCellAnchor>
    <xdr:from>
      <xdr:col>35</xdr:col>
      <xdr:colOff>76200</xdr:colOff>
      <xdr:row>20</xdr:row>
      <xdr:rowOff>63500</xdr:rowOff>
    </xdr:from>
    <xdr:ext cx="853440" cy="1277939"/>
    <xdr:pic>
      <xdr:nvPicPr>
        <xdr:cNvPr id="229" name="Picture 228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73120" y="3134360"/>
          <a:ext cx="853440" cy="1277939"/>
        </a:xfrm>
        <a:prstGeom prst="rect">
          <a:avLst/>
        </a:prstGeom>
      </xdr:spPr>
    </xdr:pic>
    <xdr:clientData/>
  </xdr:oneCellAnchor>
  <xdr:oneCellAnchor>
    <xdr:from>
      <xdr:col>25</xdr:col>
      <xdr:colOff>130629</xdr:colOff>
      <xdr:row>43</xdr:row>
      <xdr:rowOff>-1</xdr:rowOff>
    </xdr:from>
    <xdr:ext cx="647700" cy="970802"/>
    <xdr:pic>
      <xdr:nvPicPr>
        <xdr:cNvPr id="230" name="Picture 229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8589" y="6591299"/>
          <a:ext cx="647700" cy="970802"/>
        </a:xfrm>
        <a:prstGeom prst="rect">
          <a:avLst/>
        </a:prstGeom>
      </xdr:spPr>
    </xdr:pic>
    <xdr:clientData/>
  </xdr:oneCellAnchor>
  <xdr:oneCellAnchor>
    <xdr:from>
      <xdr:col>15</xdr:col>
      <xdr:colOff>161610</xdr:colOff>
      <xdr:row>132</xdr:row>
      <xdr:rowOff>207665</xdr:rowOff>
    </xdr:from>
    <xdr:ext cx="835713" cy="1251857"/>
    <xdr:pic>
      <xdr:nvPicPr>
        <xdr:cNvPr id="231" name="Picture 230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00570" y="21139805"/>
          <a:ext cx="835713" cy="1251857"/>
        </a:xfrm>
        <a:prstGeom prst="rect">
          <a:avLst/>
        </a:prstGeom>
      </xdr:spPr>
    </xdr:pic>
    <xdr:clientData/>
  </xdr:oneCellAnchor>
  <xdr:oneCellAnchor>
    <xdr:from>
      <xdr:col>30</xdr:col>
      <xdr:colOff>119742</xdr:colOff>
      <xdr:row>133</xdr:row>
      <xdr:rowOff>0</xdr:rowOff>
    </xdr:from>
    <xdr:ext cx="806579" cy="1208314"/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12402" y="21137880"/>
          <a:ext cx="806579" cy="1208314"/>
        </a:xfrm>
        <a:prstGeom prst="rect">
          <a:avLst/>
        </a:prstGeom>
      </xdr:spPr>
    </xdr:pic>
    <xdr:clientData/>
  </xdr:oneCellAnchor>
  <xdr:twoCellAnchor editAs="oneCell">
    <xdr:from>
      <xdr:col>5</xdr:col>
      <xdr:colOff>43543</xdr:colOff>
      <xdr:row>143</xdr:row>
      <xdr:rowOff>54429</xdr:rowOff>
    </xdr:from>
    <xdr:to>
      <xdr:col>5</xdr:col>
      <xdr:colOff>885129</xdr:colOff>
      <xdr:row>151</xdr:row>
      <xdr:rowOff>75443</xdr:rowOff>
    </xdr:to>
    <xdr:pic>
      <xdr:nvPicPr>
        <xdr:cNvPr id="233" name="Picture 232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503" y="22723929"/>
          <a:ext cx="838199" cy="1230689"/>
        </a:xfrm>
        <a:prstGeom prst="rect">
          <a:avLst/>
        </a:prstGeom>
      </xdr:spPr>
    </xdr:pic>
    <xdr:clientData/>
  </xdr:twoCellAnchor>
  <xdr:twoCellAnchor editAs="oneCell">
    <xdr:from>
      <xdr:col>10</xdr:col>
      <xdr:colOff>130630</xdr:colOff>
      <xdr:row>143</xdr:row>
      <xdr:rowOff>119743</xdr:rowOff>
    </xdr:from>
    <xdr:to>
      <xdr:col>10</xdr:col>
      <xdr:colOff>879143</xdr:colOff>
      <xdr:row>151</xdr:row>
      <xdr:rowOff>8081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3450" y="22789243"/>
          <a:ext cx="750206" cy="1098013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76200</xdr:colOff>
      <xdr:row>144</xdr:row>
      <xdr:rowOff>10886</xdr:rowOff>
    </xdr:from>
    <xdr:to>
      <xdr:col>21</xdr:col>
      <xdr:colOff>20747</xdr:colOff>
      <xdr:row>150</xdr:row>
      <xdr:rowOff>95650</xdr:rowOff>
    </xdr:to>
    <xdr:pic>
      <xdr:nvPicPr>
        <xdr:cNvPr id="235" name="Picture 234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33720" y="22832786"/>
          <a:ext cx="677761" cy="999164"/>
        </a:xfrm>
        <a:prstGeom prst="rect">
          <a:avLst/>
        </a:prstGeom>
      </xdr:spPr>
    </xdr:pic>
    <xdr:clientData/>
  </xdr:twoCellAnchor>
  <xdr:twoCellAnchor editAs="oneCell">
    <xdr:from>
      <xdr:col>25</xdr:col>
      <xdr:colOff>119744</xdr:colOff>
      <xdr:row>143</xdr:row>
      <xdr:rowOff>119743</xdr:rowOff>
    </xdr:from>
    <xdr:to>
      <xdr:col>26</xdr:col>
      <xdr:colOff>71549</xdr:colOff>
      <xdr:row>151</xdr:row>
      <xdr:rowOff>28480</xdr:rowOff>
    </xdr:to>
    <xdr:pic>
      <xdr:nvPicPr>
        <xdr:cNvPr id="236" name="Picture 235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97704" y="22789243"/>
          <a:ext cx="763758" cy="1118412"/>
        </a:xfrm>
        <a:prstGeom prst="rect">
          <a:avLst/>
        </a:prstGeom>
      </xdr:spPr>
    </xdr:pic>
    <xdr:clientData/>
  </xdr:twoCellAnchor>
  <xdr:twoCellAnchor editAs="oneCell">
    <xdr:from>
      <xdr:col>15</xdr:col>
      <xdr:colOff>1</xdr:colOff>
      <xdr:row>144</xdr:row>
      <xdr:rowOff>0</xdr:rowOff>
    </xdr:from>
    <xdr:to>
      <xdr:col>16</xdr:col>
      <xdr:colOff>266281</xdr:colOff>
      <xdr:row>151</xdr:row>
      <xdr:rowOff>97097</xdr:rowOff>
    </xdr:to>
    <xdr:pic>
      <xdr:nvPicPr>
        <xdr:cNvPr id="237" name="Picture 236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8961" y="22821900"/>
          <a:ext cx="880959" cy="1154372"/>
        </a:xfrm>
        <a:prstGeom prst="rect">
          <a:avLst/>
        </a:prstGeom>
      </xdr:spPr>
    </xdr:pic>
    <xdr:clientData/>
  </xdr:twoCellAnchor>
  <xdr:oneCellAnchor>
    <xdr:from>
      <xdr:col>10</xdr:col>
      <xdr:colOff>87206</xdr:colOff>
      <xdr:row>242</xdr:row>
      <xdr:rowOff>119382</xdr:rowOff>
    </xdr:from>
    <xdr:ext cx="937261" cy="1404066"/>
    <xdr:pic>
      <xdr:nvPicPr>
        <xdr:cNvPr id="238" name="Picture 237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6539" y="67209249"/>
          <a:ext cx="937261" cy="1404066"/>
        </a:xfrm>
        <a:prstGeom prst="rect">
          <a:avLst/>
        </a:prstGeom>
      </xdr:spPr>
    </xdr:pic>
    <xdr:clientData/>
  </xdr:oneCellAnchor>
  <xdr:oneCellAnchor>
    <xdr:from>
      <xdr:col>0</xdr:col>
      <xdr:colOff>160868</xdr:colOff>
      <xdr:row>203</xdr:row>
      <xdr:rowOff>93136</xdr:rowOff>
    </xdr:from>
    <xdr:ext cx="761999" cy="1119834"/>
    <xdr:pic>
      <xdr:nvPicPr>
        <xdr:cNvPr id="239" name="Picture 238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5088" y="31952356"/>
          <a:ext cx="761999" cy="1119834"/>
        </a:xfrm>
        <a:prstGeom prst="rect">
          <a:avLst/>
        </a:prstGeom>
      </xdr:spPr>
    </xdr:pic>
    <xdr:clientData/>
  </xdr:oneCellAnchor>
  <xdr:twoCellAnchor editAs="oneCell">
    <xdr:from>
      <xdr:col>20</xdr:col>
      <xdr:colOff>42333</xdr:colOff>
      <xdr:row>167</xdr:row>
      <xdr:rowOff>110070</xdr:rowOff>
    </xdr:from>
    <xdr:to>
      <xdr:col>21</xdr:col>
      <xdr:colOff>453318</xdr:colOff>
      <xdr:row>172</xdr:row>
      <xdr:rowOff>121791</xdr:rowOff>
    </xdr:to>
    <xdr:pic>
      <xdr:nvPicPr>
        <xdr:cNvPr id="240" name="Picture 239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99853" y="26452410"/>
          <a:ext cx="1144199" cy="773721"/>
        </a:xfrm>
        <a:prstGeom prst="rect">
          <a:avLst/>
        </a:prstGeom>
      </xdr:spPr>
    </xdr:pic>
    <xdr:clientData/>
  </xdr:twoCellAnchor>
  <xdr:twoCellAnchor editAs="oneCell">
    <xdr:from>
      <xdr:col>20</xdr:col>
      <xdr:colOff>95250</xdr:colOff>
      <xdr:row>344</xdr:row>
      <xdr:rowOff>0</xdr:rowOff>
    </xdr:from>
    <xdr:to>
      <xdr:col>20</xdr:col>
      <xdr:colOff>685102</xdr:colOff>
      <xdr:row>348</xdr:row>
      <xdr:rowOff>97837</xdr:rowOff>
    </xdr:to>
    <xdr:pic>
      <xdr:nvPicPr>
        <xdr:cNvPr id="241" name="Picture 240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1050" y="86239350"/>
          <a:ext cx="589852" cy="859838"/>
        </a:xfrm>
        <a:prstGeom prst="rect">
          <a:avLst/>
        </a:prstGeom>
      </xdr:spPr>
    </xdr:pic>
    <xdr:clientData/>
  </xdr:twoCellAnchor>
  <xdr:twoCellAnchor editAs="oneCell">
    <xdr:from>
      <xdr:col>40</xdr:col>
      <xdr:colOff>99646</xdr:colOff>
      <xdr:row>154</xdr:row>
      <xdr:rowOff>117230</xdr:rowOff>
    </xdr:from>
    <xdr:to>
      <xdr:col>41</xdr:col>
      <xdr:colOff>310661</xdr:colOff>
      <xdr:row>162</xdr:row>
      <xdr:rowOff>131278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75046" y="24470750"/>
          <a:ext cx="828236" cy="1214198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186</xdr:row>
      <xdr:rowOff>0</xdr:rowOff>
    </xdr:from>
    <xdr:to>
      <xdr:col>22</xdr:col>
      <xdr:colOff>235669</xdr:colOff>
      <xdr:row>190</xdr:row>
      <xdr:rowOff>33301</xdr:rowOff>
    </xdr:to>
    <xdr:pic>
      <xdr:nvPicPr>
        <xdr:cNvPr id="244" name="Picture 243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73800" y="29253180"/>
          <a:ext cx="963802" cy="633376"/>
        </a:xfrm>
        <a:prstGeom prst="rect">
          <a:avLst/>
        </a:prstGeom>
      </xdr:spPr>
    </xdr:pic>
    <xdr:clientData/>
  </xdr:twoCellAnchor>
  <xdr:twoCellAnchor editAs="oneCell">
    <xdr:from>
      <xdr:col>5</xdr:col>
      <xdr:colOff>136524</xdr:colOff>
      <xdr:row>242</xdr:row>
      <xdr:rowOff>78316</xdr:rowOff>
    </xdr:from>
    <xdr:to>
      <xdr:col>6</xdr:col>
      <xdr:colOff>145263</xdr:colOff>
      <xdr:row>250</xdr:row>
      <xdr:rowOff>33866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1724" y="67168183"/>
          <a:ext cx="1024739" cy="1513417"/>
        </a:xfrm>
        <a:prstGeom prst="rect">
          <a:avLst/>
        </a:prstGeom>
      </xdr:spPr>
    </xdr:pic>
    <xdr:clientData/>
  </xdr:twoCellAnchor>
  <xdr:twoCellAnchor editAs="oneCell">
    <xdr:from>
      <xdr:col>25</xdr:col>
      <xdr:colOff>110065</xdr:colOff>
      <xdr:row>260</xdr:row>
      <xdr:rowOff>66675</xdr:rowOff>
    </xdr:from>
    <xdr:to>
      <xdr:col>26</xdr:col>
      <xdr:colOff>372532</xdr:colOff>
      <xdr:row>268</xdr:row>
      <xdr:rowOff>112856</xdr:rowOff>
    </xdr:to>
    <xdr:pic>
      <xdr:nvPicPr>
        <xdr:cNvPr id="247" name="Picture 246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1332" y="70661742"/>
          <a:ext cx="1075267" cy="1604048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101602</xdr:colOff>
      <xdr:row>251</xdr:row>
      <xdr:rowOff>181972</xdr:rowOff>
    </xdr:from>
    <xdr:to>
      <xdr:col>11</xdr:col>
      <xdr:colOff>152400</xdr:colOff>
      <xdr:row>259</xdr:row>
      <xdr:rowOff>104152</xdr:rowOff>
    </xdr:to>
    <xdr:pic>
      <xdr:nvPicPr>
        <xdr:cNvPr id="248" name="Picture 247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0935" y="69024439"/>
          <a:ext cx="1007531" cy="1480047"/>
        </a:xfrm>
        <a:prstGeom prst="rect">
          <a:avLst/>
        </a:prstGeom>
      </xdr:spPr>
    </xdr:pic>
    <xdr:clientData/>
  </xdr:twoCellAnchor>
  <xdr:twoCellAnchor editAs="oneCell">
    <xdr:from>
      <xdr:col>10</xdr:col>
      <xdr:colOff>114905</xdr:colOff>
      <xdr:row>233</xdr:row>
      <xdr:rowOff>100389</xdr:rowOff>
    </xdr:from>
    <xdr:to>
      <xdr:col>11</xdr:col>
      <xdr:colOff>147732</xdr:colOff>
      <xdr:row>241</xdr:row>
      <xdr:rowOff>8465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4238" y="65437656"/>
          <a:ext cx="989560" cy="1465943"/>
        </a:xfrm>
        <a:prstGeom prst="rect">
          <a:avLst/>
        </a:prstGeom>
      </xdr:spPr>
    </xdr:pic>
    <xdr:clientData/>
  </xdr:twoCellAnchor>
  <xdr:twoCellAnchor editAs="oneCell">
    <xdr:from>
      <xdr:col>10</xdr:col>
      <xdr:colOff>21773</xdr:colOff>
      <xdr:row>379</xdr:row>
      <xdr:rowOff>0</xdr:rowOff>
    </xdr:from>
    <xdr:to>
      <xdr:col>11</xdr:col>
      <xdr:colOff>7863</xdr:colOff>
      <xdr:row>386</xdr:row>
      <xdr:rowOff>46964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96413" y="69250560"/>
          <a:ext cx="948115" cy="1380463"/>
        </a:xfrm>
        <a:prstGeom prst="rect">
          <a:avLst/>
        </a:prstGeom>
      </xdr:spPr>
    </xdr:pic>
    <xdr:clientData/>
  </xdr:twoCellAnchor>
  <xdr:twoCellAnchor editAs="oneCell">
    <xdr:from>
      <xdr:col>5</xdr:col>
      <xdr:colOff>76202</xdr:colOff>
      <xdr:row>379</xdr:row>
      <xdr:rowOff>10339</xdr:rowOff>
    </xdr:from>
    <xdr:to>
      <xdr:col>6</xdr:col>
      <xdr:colOff>40551</xdr:colOff>
      <xdr:row>386</xdr:row>
      <xdr:rowOff>106222</xdr:rowOff>
    </xdr:to>
    <xdr:pic>
      <xdr:nvPicPr>
        <xdr:cNvPr id="251" name="Picture 250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51182" y="69260899"/>
          <a:ext cx="973999" cy="1429382"/>
        </a:xfrm>
        <a:prstGeom prst="rect">
          <a:avLst/>
        </a:prstGeom>
      </xdr:spPr>
    </xdr:pic>
    <xdr:clientData/>
  </xdr:twoCellAnchor>
  <xdr:twoCellAnchor editAs="oneCell">
    <xdr:from>
      <xdr:col>5</xdr:col>
      <xdr:colOff>44905</xdr:colOff>
      <xdr:row>361</xdr:row>
      <xdr:rowOff>5445</xdr:rowOff>
    </xdr:from>
    <xdr:to>
      <xdr:col>5</xdr:col>
      <xdr:colOff>952500</xdr:colOff>
      <xdr:row>368</xdr:row>
      <xdr:rowOff>156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9880" y="89673795"/>
          <a:ext cx="907595" cy="1328210"/>
        </a:xfrm>
        <a:prstGeom prst="rect">
          <a:avLst/>
        </a:prstGeom>
      </xdr:spPr>
    </xdr:pic>
    <xdr:clientData/>
  </xdr:twoCellAnchor>
  <xdr:twoCellAnchor editAs="oneCell">
    <xdr:from>
      <xdr:col>15</xdr:col>
      <xdr:colOff>205220</xdr:colOff>
      <xdr:row>261</xdr:row>
      <xdr:rowOff>25401</xdr:rowOff>
    </xdr:from>
    <xdr:to>
      <xdr:col>16</xdr:col>
      <xdr:colOff>185208</xdr:colOff>
      <xdr:row>265</xdr:row>
      <xdr:rowOff>143935</xdr:rowOff>
    </xdr:to>
    <xdr:pic>
      <xdr:nvPicPr>
        <xdr:cNvPr id="253" name="Picture 252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11620" y="61655961"/>
          <a:ext cx="599113" cy="880533"/>
        </a:xfrm>
        <a:prstGeom prst="rect">
          <a:avLst/>
        </a:prstGeom>
      </xdr:spPr>
    </xdr:pic>
    <xdr:clientData/>
  </xdr:twoCellAnchor>
  <xdr:twoCellAnchor editAs="oneCell">
    <xdr:from>
      <xdr:col>20</xdr:col>
      <xdr:colOff>296335</xdr:colOff>
      <xdr:row>260</xdr:row>
      <xdr:rowOff>93134</xdr:rowOff>
    </xdr:from>
    <xdr:to>
      <xdr:col>21</xdr:col>
      <xdr:colOff>321780</xdr:colOff>
      <xdr:row>263</xdr:row>
      <xdr:rowOff>16935</xdr:rowOff>
    </xdr:to>
    <xdr:pic>
      <xdr:nvPicPr>
        <xdr:cNvPr id="254" name="Picture 253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2" y="70688201"/>
          <a:ext cx="762045" cy="508001"/>
        </a:xfrm>
        <a:prstGeom prst="rect">
          <a:avLst/>
        </a:prstGeom>
      </xdr:spPr>
    </xdr:pic>
    <xdr:clientData/>
  </xdr:twoCellAnchor>
  <xdr:twoCellAnchor editAs="oneCell">
    <xdr:from>
      <xdr:col>0</xdr:col>
      <xdr:colOff>93133</xdr:colOff>
      <xdr:row>269</xdr:row>
      <xdr:rowOff>110068</xdr:rowOff>
    </xdr:from>
    <xdr:to>
      <xdr:col>1</xdr:col>
      <xdr:colOff>143933</xdr:colOff>
      <xdr:row>277</xdr:row>
      <xdr:rowOff>119614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3" y="72457735"/>
          <a:ext cx="1041400" cy="1567413"/>
        </a:xfrm>
        <a:prstGeom prst="rect">
          <a:avLst/>
        </a:prstGeom>
      </xdr:spPr>
    </xdr:pic>
    <xdr:clientData/>
  </xdr:twoCellAnchor>
  <xdr:twoCellAnchor editAs="oneCell">
    <xdr:from>
      <xdr:col>5</xdr:col>
      <xdr:colOff>70908</xdr:colOff>
      <xdr:row>278</xdr:row>
      <xdr:rowOff>45509</xdr:rowOff>
    </xdr:from>
    <xdr:to>
      <xdr:col>6</xdr:col>
      <xdr:colOff>38099</xdr:colOff>
      <xdr:row>285</xdr:row>
      <xdr:rowOff>107438</xdr:rowOff>
    </xdr:to>
    <xdr:pic>
      <xdr:nvPicPr>
        <xdr:cNvPr id="256" name="Picture 255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6233" y="69139859"/>
          <a:ext cx="976841" cy="1395430"/>
        </a:xfrm>
        <a:prstGeom prst="rect">
          <a:avLst/>
        </a:prstGeom>
      </xdr:spPr>
    </xdr:pic>
    <xdr:clientData/>
  </xdr:twoCellAnchor>
  <xdr:oneCellAnchor>
    <xdr:from>
      <xdr:col>5</xdr:col>
      <xdr:colOff>74605</xdr:colOff>
      <xdr:row>287</xdr:row>
      <xdr:rowOff>50799</xdr:rowOff>
    </xdr:from>
    <xdr:ext cx="924461" cy="1380863"/>
    <xdr:pic>
      <xdr:nvPicPr>
        <xdr:cNvPr id="257" name="Picture 256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579805" y="75708932"/>
          <a:ext cx="924461" cy="1380863"/>
        </a:xfrm>
        <a:prstGeom prst="rect">
          <a:avLst/>
        </a:prstGeom>
      </xdr:spPr>
    </xdr:pic>
    <xdr:clientData/>
  </xdr:oneCellAnchor>
  <xdr:twoCellAnchor editAs="oneCell">
    <xdr:from>
      <xdr:col>0</xdr:col>
      <xdr:colOff>0</xdr:colOff>
      <xdr:row>260</xdr:row>
      <xdr:rowOff>76200</xdr:rowOff>
    </xdr:from>
    <xdr:to>
      <xdr:col>1</xdr:col>
      <xdr:colOff>6112</xdr:colOff>
      <xdr:row>267</xdr:row>
      <xdr:rowOff>187112</xdr:rowOff>
    </xdr:to>
    <xdr:pic>
      <xdr:nvPicPr>
        <xdr:cNvPr id="258" name="Picture 257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0671267"/>
          <a:ext cx="996712" cy="1481666"/>
        </a:xfrm>
        <a:prstGeom prst="rect">
          <a:avLst/>
        </a:prstGeom>
      </xdr:spPr>
    </xdr:pic>
    <xdr:clientData/>
  </xdr:twoCellAnchor>
  <xdr:twoCellAnchor editAs="oneCell">
    <xdr:from>
      <xdr:col>58</xdr:col>
      <xdr:colOff>209550</xdr:colOff>
      <xdr:row>345</xdr:row>
      <xdr:rowOff>171450</xdr:rowOff>
    </xdr:from>
    <xdr:to>
      <xdr:col>59</xdr:col>
      <xdr:colOff>497892</xdr:colOff>
      <xdr:row>352</xdr:row>
      <xdr:rowOff>152400</xdr:rowOff>
    </xdr:to>
    <xdr:pic>
      <xdr:nvPicPr>
        <xdr:cNvPr id="259" name="Picture 258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82110" y="67517010"/>
          <a:ext cx="907467" cy="1314450"/>
        </a:xfrm>
        <a:prstGeom prst="rect">
          <a:avLst/>
        </a:prstGeom>
      </xdr:spPr>
    </xdr:pic>
    <xdr:clientData/>
  </xdr:twoCellAnchor>
  <xdr:twoCellAnchor editAs="oneCell">
    <xdr:from>
      <xdr:col>5</xdr:col>
      <xdr:colOff>122766</xdr:colOff>
      <xdr:row>305</xdr:row>
      <xdr:rowOff>91017</xdr:rowOff>
    </xdr:from>
    <xdr:to>
      <xdr:col>6</xdr:col>
      <xdr:colOff>228600</xdr:colOff>
      <xdr:row>314</xdr:row>
      <xdr:rowOff>2521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7966" y="78670150"/>
          <a:ext cx="1121834" cy="1659871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296</xdr:row>
      <xdr:rowOff>127000</xdr:rowOff>
    </xdr:from>
    <xdr:to>
      <xdr:col>16</xdr:col>
      <xdr:colOff>474134</xdr:colOff>
      <xdr:row>304</xdr:row>
      <xdr:rowOff>33767</xdr:rowOff>
    </xdr:to>
    <xdr:pic>
      <xdr:nvPicPr>
        <xdr:cNvPr id="261" name="Picture 260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2983" y="77343000"/>
          <a:ext cx="996950" cy="14646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361</xdr:row>
      <xdr:rowOff>19050</xdr:rowOff>
    </xdr:from>
    <xdr:to>
      <xdr:col>0</xdr:col>
      <xdr:colOff>951442</xdr:colOff>
      <xdr:row>364</xdr:row>
      <xdr:rowOff>161925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55796" y="69269610"/>
          <a:ext cx="952500" cy="714375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123827</xdr:colOff>
      <xdr:row>351</xdr:row>
      <xdr:rowOff>104774</xdr:rowOff>
    </xdr:from>
    <xdr:to>
      <xdr:col>6</xdr:col>
      <xdr:colOff>219075</xdr:colOff>
      <xdr:row>359</xdr:row>
      <xdr:rowOff>53972</xdr:rowOff>
    </xdr:to>
    <xdr:pic>
      <xdr:nvPicPr>
        <xdr:cNvPr id="263" name="Picture 262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45002" y="85004274"/>
          <a:ext cx="1473197" cy="1104898"/>
        </a:xfrm>
        <a:prstGeom prst="rect">
          <a:avLst/>
        </a:prstGeom>
      </xdr:spPr>
    </xdr:pic>
    <xdr:clientData/>
  </xdr:twoCellAnchor>
  <xdr:twoCellAnchor editAs="oneCell">
    <xdr:from>
      <xdr:col>5</xdr:col>
      <xdr:colOff>171449</xdr:colOff>
      <xdr:row>296</xdr:row>
      <xdr:rowOff>161925</xdr:rowOff>
    </xdr:from>
    <xdr:to>
      <xdr:col>6</xdr:col>
      <xdr:colOff>76200</xdr:colOff>
      <xdr:row>303</xdr:row>
      <xdr:rowOff>47625</xdr:rowOff>
    </xdr:to>
    <xdr:pic>
      <xdr:nvPicPr>
        <xdr:cNvPr id="264" name="Picture 263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912869" y="67659885"/>
          <a:ext cx="1219201" cy="91440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287</xdr:row>
      <xdr:rowOff>135468</xdr:rowOff>
    </xdr:from>
    <xdr:to>
      <xdr:col>1</xdr:col>
      <xdr:colOff>103717</xdr:colOff>
      <xdr:row>294</xdr:row>
      <xdr:rowOff>160867</xdr:rowOff>
    </xdr:to>
    <xdr:pic>
      <xdr:nvPicPr>
        <xdr:cNvPr id="265" name="Picture 264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109008" y="75978809"/>
          <a:ext cx="1388533" cy="1018117"/>
        </a:xfrm>
        <a:prstGeom prst="rect">
          <a:avLst/>
        </a:prstGeom>
      </xdr:spPr>
    </xdr:pic>
    <xdr:clientData/>
  </xdr:twoCellAnchor>
  <xdr:twoCellAnchor editAs="oneCell">
    <xdr:from>
      <xdr:col>5</xdr:col>
      <xdr:colOff>101601</xdr:colOff>
      <xdr:row>334</xdr:row>
      <xdr:rowOff>16934</xdr:rowOff>
    </xdr:from>
    <xdr:to>
      <xdr:col>6</xdr:col>
      <xdr:colOff>196851</xdr:colOff>
      <xdr:row>341</xdr:row>
      <xdr:rowOff>135467</xdr:rowOff>
    </xdr:to>
    <xdr:pic>
      <xdr:nvPicPr>
        <xdr:cNvPr id="266" name="Picture 265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6801" y="56269467"/>
          <a:ext cx="1111250" cy="1481666"/>
        </a:xfrm>
        <a:prstGeom prst="rect">
          <a:avLst/>
        </a:prstGeom>
      </xdr:spPr>
    </xdr:pic>
    <xdr:clientData/>
  </xdr:twoCellAnchor>
  <xdr:twoCellAnchor editAs="oneCell">
    <xdr:from>
      <xdr:col>10</xdr:col>
      <xdr:colOff>254001</xdr:colOff>
      <xdr:row>334</xdr:row>
      <xdr:rowOff>8466</xdr:rowOff>
    </xdr:from>
    <xdr:to>
      <xdr:col>12</xdr:col>
      <xdr:colOff>124180</xdr:colOff>
      <xdr:row>340</xdr:row>
      <xdr:rowOff>50800</xdr:rowOff>
    </xdr:to>
    <xdr:pic>
      <xdr:nvPicPr>
        <xdr:cNvPr id="267" name="Picture 266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43334" y="84429599"/>
          <a:ext cx="1614312" cy="1210734"/>
        </a:xfrm>
        <a:prstGeom prst="rect">
          <a:avLst/>
        </a:prstGeom>
      </xdr:spPr>
    </xdr:pic>
    <xdr:clientData/>
  </xdr:twoCellAnchor>
  <xdr:twoCellAnchor editAs="oneCell">
    <xdr:from>
      <xdr:col>0</xdr:col>
      <xdr:colOff>16933</xdr:colOff>
      <xdr:row>342</xdr:row>
      <xdr:rowOff>76199</xdr:rowOff>
    </xdr:from>
    <xdr:to>
      <xdr:col>2</xdr:col>
      <xdr:colOff>372534</xdr:colOff>
      <xdr:row>350</xdr:row>
      <xdr:rowOff>35984</xdr:rowOff>
    </xdr:to>
    <xdr:pic>
      <xdr:nvPicPr>
        <xdr:cNvPr id="268" name="Picture 267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" y="86055199"/>
          <a:ext cx="2023534" cy="1517651"/>
        </a:xfrm>
        <a:prstGeom prst="rect">
          <a:avLst/>
        </a:prstGeom>
      </xdr:spPr>
    </xdr:pic>
    <xdr:clientData/>
  </xdr:twoCellAnchor>
  <xdr:twoCellAnchor editAs="oneCell">
    <xdr:from>
      <xdr:col>5</xdr:col>
      <xdr:colOff>135468</xdr:colOff>
      <xdr:row>342</xdr:row>
      <xdr:rowOff>110068</xdr:rowOff>
    </xdr:from>
    <xdr:to>
      <xdr:col>6</xdr:col>
      <xdr:colOff>194734</xdr:colOff>
      <xdr:row>349</xdr:row>
      <xdr:rowOff>180623</xdr:rowOff>
    </xdr:to>
    <xdr:pic>
      <xdr:nvPicPr>
        <xdr:cNvPr id="269" name="Picture 268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40668" y="86089068"/>
          <a:ext cx="1075266" cy="1433688"/>
        </a:xfrm>
        <a:prstGeom prst="rect">
          <a:avLst/>
        </a:prstGeom>
      </xdr:spPr>
    </xdr:pic>
    <xdr:clientData/>
  </xdr:twoCellAnchor>
  <xdr:twoCellAnchor editAs="oneCell">
    <xdr:from>
      <xdr:col>17</xdr:col>
      <xdr:colOff>29106</xdr:colOff>
      <xdr:row>342</xdr:row>
      <xdr:rowOff>148698</xdr:rowOff>
    </xdr:from>
    <xdr:to>
      <xdr:col>18</xdr:col>
      <xdr:colOff>209554</xdr:colOff>
      <xdr:row>349</xdr:row>
      <xdr:rowOff>92666</xdr:rowOff>
    </xdr:to>
    <xdr:pic>
      <xdr:nvPicPr>
        <xdr:cNvPr id="270" name="Picture 269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13077534" y="57585270"/>
          <a:ext cx="1277468" cy="932923"/>
        </a:xfrm>
        <a:prstGeom prst="rect">
          <a:avLst/>
        </a:prstGeom>
      </xdr:spPr>
    </xdr:pic>
    <xdr:clientData/>
  </xdr:twoCellAnchor>
  <xdr:twoCellAnchor editAs="oneCell">
    <xdr:from>
      <xdr:col>10</xdr:col>
      <xdr:colOff>474134</xdr:colOff>
      <xdr:row>342</xdr:row>
      <xdr:rowOff>110066</xdr:rowOff>
    </xdr:from>
    <xdr:to>
      <xdr:col>12</xdr:col>
      <xdr:colOff>508000</xdr:colOff>
      <xdr:row>349</xdr:row>
      <xdr:rowOff>80432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3467" y="86089066"/>
          <a:ext cx="1777999" cy="1333499"/>
        </a:xfrm>
        <a:prstGeom prst="rect">
          <a:avLst/>
        </a:prstGeom>
      </xdr:spPr>
    </xdr:pic>
    <xdr:clientData/>
  </xdr:twoCellAnchor>
  <xdr:twoCellAnchor editAs="oneCell">
    <xdr:from>
      <xdr:col>0</xdr:col>
      <xdr:colOff>59270</xdr:colOff>
      <xdr:row>324</xdr:row>
      <xdr:rowOff>190503</xdr:rowOff>
    </xdr:from>
    <xdr:to>
      <xdr:col>1</xdr:col>
      <xdr:colOff>118537</xdr:colOff>
      <xdr:row>332</xdr:row>
      <xdr:rowOff>32460</xdr:rowOff>
    </xdr:to>
    <xdr:pic>
      <xdr:nvPicPr>
        <xdr:cNvPr id="272" name="Picture 271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115708" y="82839281"/>
          <a:ext cx="1399823" cy="1049867"/>
        </a:xfrm>
        <a:prstGeom prst="rect">
          <a:avLst/>
        </a:prstGeom>
      </xdr:spPr>
    </xdr:pic>
    <xdr:clientData/>
  </xdr:twoCellAnchor>
  <xdr:twoCellAnchor editAs="oneCell">
    <xdr:from>
      <xdr:col>10</xdr:col>
      <xdr:colOff>118537</xdr:colOff>
      <xdr:row>287</xdr:row>
      <xdr:rowOff>93133</xdr:rowOff>
    </xdr:from>
    <xdr:to>
      <xdr:col>11</xdr:col>
      <xdr:colOff>171457</xdr:colOff>
      <xdr:row>294</xdr:row>
      <xdr:rowOff>76202</xdr:rowOff>
    </xdr:to>
    <xdr:pic>
      <xdr:nvPicPr>
        <xdr:cNvPr id="273" name="Picture 272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V="1">
          <a:off x="7739595" y="75919541"/>
          <a:ext cx="1346203" cy="1009653"/>
        </a:xfrm>
        <a:prstGeom prst="rect">
          <a:avLst/>
        </a:prstGeom>
      </xdr:spPr>
    </xdr:pic>
    <xdr:clientData/>
  </xdr:twoCellAnchor>
  <xdr:twoCellAnchor editAs="oneCell">
    <xdr:from>
      <xdr:col>0</xdr:col>
      <xdr:colOff>122771</xdr:colOff>
      <xdr:row>306</xdr:row>
      <xdr:rowOff>0</xdr:rowOff>
    </xdr:from>
    <xdr:to>
      <xdr:col>1</xdr:col>
      <xdr:colOff>338667</xdr:colOff>
      <xdr:row>314</xdr:row>
      <xdr:rowOff>50796</xdr:rowOff>
    </xdr:to>
    <xdr:pic>
      <xdr:nvPicPr>
        <xdr:cNvPr id="274" name="Picture 273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78312" y="79165449"/>
          <a:ext cx="1608662" cy="120649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252</xdr:row>
      <xdr:rowOff>0</xdr:rowOff>
    </xdr:from>
    <xdr:to>
      <xdr:col>6</xdr:col>
      <xdr:colOff>624840</xdr:colOff>
      <xdr:row>254</xdr:row>
      <xdr:rowOff>25178</xdr:rowOff>
    </xdr:to>
    <xdr:pic>
      <xdr:nvPicPr>
        <xdr:cNvPr id="275" name="Picture 274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200" y="69037200"/>
          <a:ext cx="624840" cy="414644"/>
        </a:xfrm>
        <a:prstGeom prst="rect">
          <a:avLst/>
        </a:prstGeom>
      </xdr:spPr>
    </xdr:pic>
    <xdr:clientData/>
  </xdr:twoCellAnchor>
  <xdr:twoCellAnchor editAs="oneCell">
    <xdr:from>
      <xdr:col>35</xdr:col>
      <xdr:colOff>33867</xdr:colOff>
      <xdr:row>1</xdr:row>
      <xdr:rowOff>31749</xdr:rowOff>
    </xdr:from>
    <xdr:to>
      <xdr:col>36</xdr:col>
      <xdr:colOff>491065</xdr:colOff>
      <xdr:row>6</xdr:row>
      <xdr:rowOff>152398</xdr:rowOff>
    </xdr:to>
    <xdr:pic>
      <xdr:nvPicPr>
        <xdr:cNvPr id="246" name="Picture 245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37067" y="184149"/>
          <a:ext cx="1210732" cy="908049"/>
        </a:xfrm>
        <a:prstGeom prst="rect">
          <a:avLst/>
        </a:prstGeom>
      </xdr:spPr>
    </xdr:pic>
    <xdr:clientData/>
  </xdr:twoCellAnchor>
  <xdr:twoCellAnchor editAs="oneCell">
    <xdr:from>
      <xdr:col>80</xdr:col>
      <xdr:colOff>84667</xdr:colOff>
      <xdr:row>202</xdr:row>
      <xdr:rowOff>84667</xdr:rowOff>
    </xdr:from>
    <xdr:to>
      <xdr:col>82</xdr:col>
      <xdr:colOff>8466</xdr:colOff>
      <xdr:row>207</xdr:row>
      <xdr:rowOff>43026</xdr:rowOff>
    </xdr:to>
    <xdr:pic>
      <xdr:nvPicPr>
        <xdr:cNvPr id="277" name="Picture 276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77534" y="31123467"/>
          <a:ext cx="1151465" cy="754226"/>
        </a:xfrm>
        <a:prstGeom prst="rect">
          <a:avLst/>
        </a:prstGeom>
      </xdr:spPr>
    </xdr:pic>
    <xdr:clientData/>
  </xdr:twoCellAnchor>
  <xdr:twoCellAnchor editAs="oneCell">
    <xdr:from>
      <xdr:col>75</xdr:col>
      <xdr:colOff>50801</xdr:colOff>
      <xdr:row>175</xdr:row>
      <xdr:rowOff>76201</xdr:rowOff>
    </xdr:from>
    <xdr:to>
      <xdr:col>76</xdr:col>
      <xdr:colOff>524933</xdr:colOff>
      <xdr:row>180</xdr:row>
      <xdr:rowOff>51841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97934" y="26949401"/>
          <a:ext cx="1092199" cy="729173"/>
        </a:xfrm>
        <a:prstGeom prst="rect">
          <a:avLst/>
        </a:prstGeom>
      </xdr:spPr>
    </xdr:pic>
    <xdr:clientData/>
  </xdr:twoCellAnchor>
  <xdr:twoCellAnchor editAs="oneCell">
    <xdr:from>
      <xdr:col>65</xdr:col>
      <xdr:colOff>381001</xdr:colOff>
      <xdr:row>175</xdr:row>
      <xdr:rowOff>76200</xdr:rowOff>
    </xdr:from>
    <xdr:to>
      <xdr:col>66</xdr:col>
      <xdr:colOff>482600</xdr:colOff>
      <xdr:row>182</xdr:row>
      <xdr:rowOff>104324</xdr:rowOff>
    </xdr:to>
    <xdr:pic>
      <xdr:nvPicPr>
        <xdr:cNvPr id="278" name="Picture 277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13601" y="26949400"/>
          <a:ext cx="719666" cy="1077991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76202</xdr:colOff>
      <xdr:row>184</xdr:row>
      <xdr:rowOff>50802</xdr:rowOff>
    </xdr:from>
    <xdr:to>
      <xdr:col>36</xdr:col>
      <xdr:colOff>76200</xdr:colOff>
      <xdr:row>191</xdr:row>
      <xdr:rowOff>138361</xdr:rowOff>
    </xdr:to>
    <xdr:pic>
      <xdr:nvPicPr>
        <xdr:cNvPr id="279" name="Picture 278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72535" y="28287135"/>
          <a:ext cx="753532" cy="1128959"/>
        </a:xfrm>
        <a:prstGeom prst="rect">
          <a:avLst/>
        </a:prstGeom>
      </xdr:spPr>
    </xdr:pic>
    <xdr:clientData/>
  </xdr:twoCellAnchor>
  <xdr:twoCellAnchor editAs="oneCell">
    <xdr:from>
      <xdr:col>30</xdr:col>
      <xdr:colOff>101600</xdr:colOff>
      <xdr:row>193</xdr:row>
      <xdr:rowOff>84668</xdr:rowOff>
    </xdr:from>
    <xdr:to>
      <xdr:col>31</xdr:col>
      <xdr:colOff>730559</xdr:colOff>
      <xdr:row>199</xdr:row>
      <xdr:rowOff>8466</xdr:rowOff>
    </xdr:to>
    <xdr:pic>
      <xdr:nvPicPr>
        <xdr:cNvPr id="280" name="Picture 279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16533" y="29667201"/>
          <a:ext cx="1357093" cy="905932"/>
        </a:xfrm>
        <a:prstGeom prst="rect">
          <a:avLst/>
        </a:prstGeom>
      </xdr:spPr>
    </xdr:pic>
    <xdr:clientData/>
  </xdr:twoCellAnchor>
  <xdr:twoCellAnchor editAs="oneCell">
    <xdr:from>
      <xdr:col>20</xdr:col>
      <xdr:colOff>67735</xdr:colOff>
      <xdr:row>193</xdr:row>
      <xdr:rowOff>42334</xdr:rowOff>
    </xdr:from>
    <xdr:to>
      <xdr:col>21</xdr:col>
      <xdr:colOff>237067</xdr:colOff>
      <xdr:row>201</xdr:row>
      <xdr:rowOff>95437</xdr:rowOff>
    </xdr:to>
    <xdr:pic>
      <xdr:nvPicPr>
        <xdr:cNvPr id="281" name="Picture 280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4535" y="29624867"/>
          <a:ext cx="905932" cy="13569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393</xdr:row>
      <xdr:rowOff>1</xdr:rowOff>
    </xdr:from>
    <xdr:to>
      <xdr:col>0</xdr:col>
      <xdr:colOff>978693</xdr:colOff>
      <xdr:row>399</xdr:row>
      <xdr:rowOff>161925</xdr:rowOff>
    </xdr:to>
    <xdr:pic>
      <xdr:nvPicPr>
        <xdr:cNvPr id="282" name="Picture 281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979801"/>
          <a:ext cx="978693" cy="1304924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392</xdr:row>
      <xdr:rowOff>114301</xdr:rowOff>
    </xdr:from>
    <xdr:to>
      <xdr:col>5</xdr:col>
      <xdr:colOff>952500</xdr:colOff>
      <xdr:row>398</xdr:row>
      <xdr:rowOff>152401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3325" y="66903601"/>
          <a:ext cx="885825" cy="1181100"/>
        </a:xfrm>
        <a:prstGeom prst="rect">
          <a:avLst/>
        </a:prstGeom>
      </xdr:spPr>
    </xdr:pic>
    <xdr:clientData/>
  </xdr:twoCellAnchor>
  <xdr:twoCellAnchor editAs="oneCell">
    <xdr:from>
      <xdr:col>10</xdr:col>
      <xdr:colOff>83343</xdr:colOff>
      <xdr:row>392</xdr:row>
      <xdr:rowOff>171451</xdr:rowOff>
    </xdr:from>
    <xdr:to>
      <xdr:col>11</xdr:col>
      <xdr:colOff>9525</xdr:colOff>
      <xdr:row>399</xdr:row>
      <xdr:rowOff>22227</xdr:rowOff>
    </xdr:to>
    <xdr:pic>
      <xdr:nvPicPr>
        <xdr:cNvPr id="284" name="Picture 283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7193" y="66960751"/>
          <a:ext cx="888207" cy="1184276"/>
        </a:xfrm>
        <a:prstGeom prst="rect">
          <a:avLst/>
        </a:prstGeom>
      </xdr:spPr>
    </xdr:pic>
    <xdr:clientData/>
  </xdr:twoCellAnchor>
  <xdr:twoCellAnchor editAs="oneCell">
    <xdr:from>
      <xdr:col>15</xdr:col>
      <xdr:colOff>130969</xdr:colOff>
      <xdr:row>392</xdr:row>
      <xdr:rowOff>95251</xdr:rowOff>
    </xdr:from>
    <xdr:to>
      <xdr:col>16</xdr:col>
      <xdr:colOff>504825</xdr:colOff>
      <xdr:row>399</xdr:row>
      <xdr:rowOff>85725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3394" y="66884551"/>
          <a:ext cx="992981" cy="1323974"/>
        </a:xfrm>
        <a:prstGeom prst="rect">
          <a:avLst/>
        </a:prstGeom>
      </xdr:spPr>
    </xdr:pic>
    <xdr:clientData/>
  </xdr:twoCellAnchor>
  <xdr:twoCellAnchor editAs="oneCell">
    <xdr:from>
      <xdr:col>21</xdr:col>
      <xdr:colOff>100012</xdr:colOff>
      <xdr:row>392</xdr:row>
      <xdr:rowOff>114300</xdr:rowOff>
    </xdr:from>
    <xdr:to>
      <xdr:col>22</xdr:col>
      <xdr:colOff>533400</xdr:colOff>
      <xdr:row>400</xdr:row>
      <xdr:rowOff>133350</xdr:rowOff>
    </xdr:to>
    <xdr:pic>
      <xdr:nvPicPr>
        <xdr:cNvPr id="286" name="Picture 285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3437" y="66903600"/>
          <a:ext cx="1157288" cy="1543050"/>
        </a:xfrm>
        <a:prstGeom prst="rect">
          <a:avLst/>
        </a:prstGeom>
      </xdr:spPr>
    </xdr:pic>
    <xdr:clientData/>
  </xdr:twoCellAnchor>
  <xdr:twoCellAnchor editAs="oneCell">
    <xdr:from>
      <xdr:col>27</xdr:col>
      <xdr:colOff>104775</xdr:colOff>
      <xdr:row>392</xdr:row>
      <xdr:rowOff>123826</xdr:rowOff>
    </xdr:from>
    <xdr:to>
      <xdr:col>29</xdr:col>
      <xdr:colOff>73818</xdr:colOff>
      <xdr:row>401</xdr:row>
      <xdr:rowOff>19050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64475" y="66913126"/>
          <a:ext cx="1207293" cy="1609724"/>
        </a:xfrm>
        <a:prstGeom prst="rect">
          <a:avLst/>
        </a:prstGeom>
      </xdr:spPr>
    </xdr:pic>
    <xdr:clientData/>
  </xdr:twoCellAnchor>
  <xdr:twoCellAnchor editAs="oneCell">
    <xdr:from>
      <xdr:col>33</xdr:col>
      <xdr:colOff>95250</xdr:colOff>
      <xdr:row>392</xdr:row>
      <xdr:rowOff>57151</xdr:rowOff>
    </xdr:from>
    <xdr:to>
      <xdr:col>34</xdr:col>
      <xdr:colOff>695325</xdr:colOff>
      <xdr:row>401</xdr:row>
      <xdr:rowOff>69851</xdr:rowOff>
    </xdr:to>
    <xdr:pic>
      <xdr:nvPicPr>
        <xdr:cNvPr id="89" name="Picture 88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8300" y="66846451"/>
          <a:ext cx="1295400" cy="1727200"/>
        </a:xfrm>
        <a:prstGeom prst="rect">
          <a:avLst/>
        </a:prstGeom>
      </xdr:spPr>
    </xdr:pic>
    <xdr:clientData/>
  </xdr:twoCellAnchor>
  <xdr:twoCellAnchor editAs="oneCell">
    <xdr:from>
      <xdr:col>39</xdr:col>
      <xdr:colOff>76200</xdr:colOff>
      <xdr:row>392</xdr:row>
      <xdr:rowOff>95251</xdr:rowOff>
    </xdr:from>
    <xdr:to>
      <xdr:col>41</xdr:col>
      <xdr:colOff>19050</xdr:colOff>
      <xdr:row>400</xdr:row>
      <xdr:rowOff>133351</xdr:rowOff>
    </xdr:to>
    <xdr:pic>
      <xdr:nvPicPr>
        <xdr:cNvPr id="288" name="Picture 287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84550" y="66884551"/>
          <a:ext cx="1171575" cy="1562100"/>
        </a:xfrm>
        <a:prstGeom prst="rect">
          <a:avLst/>
        </a:prstGeom>
      </xdr:spPr>
    </xdr:pic>
    <xdr:clientData/>
  </xdr:twoCellAnchor>
  <xdr:twoCellAnchor editAs="oneCell">
    <xdr:from>
      <xdr:col>32</xdr:col>
      <xdr:colOff>95251</xdr:colOff>
      <xdr:row>403</xdr:row>
      <xdr:rowOff>1</xdr:rowOff>
    </xdr:from>
    <xdr:to>
      <xdr:col>33</xdr:col>
      <xdr:colOff>457200</xdr:colOff>
      <xdr:row>409</xdr:row>
      <xdr:rowOff>165099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79176" y="68884801"/>
          <a:ext cx="981074" cy="1308098"/>
        </a:xfrm>
        <a:prstGeom prst="rect">
          <a:avLst/>
        </a:prstGeom>
      </xdr:spPr>
    </xdr:pic>
    <xdr:clientData/>
  </xdr:twoCellAnchor>
  <xdr:twoCellAnchor editAs="oneCell">
    <xdr:from>
      <xdr:col>38</xdr:col>
      <xdr:colOff>123825</xdr:colOff>
      <xdr:row>402</xdr:row>
      <xdr:rowOff>155576</xdr:rowOff>
    </xdr:from>
    <xdr:to>
      <xdr:col>39</xdr:col>
      <xdr:colOff>559593</xdr:colOff>
      <xdr:row>410</xdr:row>
      <xdr:rowOff>38100</xdr:rowOff>
    </xdr:to>
    <xdr:pic>
      <xdr:nvPicPr>
        <xdr:cNvPr id="290" name="Picture 289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13050" y="68849876"/>
          <a:ext cx="1054893" cy="1406524"/>
        </a:xfrm>
        <a:prstGeom prst="rect">
          <a:avLst/>
        </a:prstGeom>
      </xdr:spPr>
    </xdr:pic>
    <xdr:clientData/>
  </xdr:twoCellAnchor>
  <xdr:twoCellAnchor editAs="oneCell">
    <xdr:from>
      <xdr:col>20</xdr:col>
      <xdr:colOff>276226</xdr:colOff>
      <xdr:row>402</xdr:row>
      <xdr:rowOff>95250</xdr:rowOff>
    </xdr:from>
    <xdr:to>
      <xdr:col>21</xdr:col>
      <xdr:colOff>571500</xdr:colOff>
      <xdr:row>409</xdr:row>
      <xdr:rowOff>146049</xdr:rowOff>
    </xdr:to>
    <xdr:pic>
      <xdr:nvPicPr>
        <xdr:cNvPr id="291" name="Picture 290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06701" y="68789550"/>
          <a:ext cx="1038224" cy="1384299"/>
        </a:xfrm>
        <a:prstGeom prst="rect">
          <a:avLst/>
        </a:prstGeom>
      </xdr:spPr>
    </xdr:pic>
    <xdr:clientData/>
  </xdr:twoCellAnchor>
  <xdr:twoCellAnchor editAs="oneCell">
    <xdr:from>
      <xdr:col>26</xdr:col>
      <xdr:colOff>104776</xdr:colOff>
      <xdr:row>402</xdr:row>
      <xdr:rowOff>104775</xdr:rowOff>
    </xdr:from>
    <xdr:to>
      <xdr:col>27</xdr:col>
      <xdr:colOff>466725</xdr:colOff>
      <xdr:row>410</xdr:row>
      <xdr:rowOff>79374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02476" y="68799075"/>
          <a:ext cx="1123949" cy="14985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504"/>
  <sheetViews>
    <sheetView tabSelected="1" topLeftCell="A53" zoomScale="80" zoomScaleNormal="80" zoomScaleSheetLayoutView="90" workbookViewId="0">
      <selection activeCell="CH187" sqref="CH187"/>
    </sheetView>
  </sheetViews>
  <sheetFormatPr defaultColWidth="8.85546875" defaultRowHeight="12" x14ac:dyDescent="0.2"/>
  <cols>
    <col min="1" max="1" width="14.42578125" style="4" customWidth="1"/>
    <col min="2" max="2" width="9.85546875" style="4" customWidth="1"/>
    <col min="3" max="3" width="10.7109375" style="8" customWidth="1"/>
    <col min="4" max="4" width="11.28515625" style="4" customWidth="1"/>
    <col min="5" max="5" width="8.85546875" style="4"/>
    <col min="6" max="6" width="14.7109375" style="5" customWidth="1"/>
    <col min="7" max="7" width="14.85546875" style="5" customWidth="1"/>
    <col min="8" max="8" width="11.140625" style="6" customWidth="1"/>
    <col min="9" max="9" width="11.5703125" style="4" customWidth="1"/>
    <col min="10" max="10" width="10" style="6" customWidth="1"/>
    <col min="11" max="11" width="14" style="6" customWidth="1"/>
    <col min="12" max="12" width="11.42578125" style="5" customWidth="1"/>
    <col min="13" max="13" width="10.85546875" style="6" customWidth="1"/>
    <col min="14" max="14" width="9.7109375" style="4" bestFit="1" customWidth="1"/>
    <col min="15" max="15" width="10" style="4" customWidth="1"/>
    <col min="16" max="16" width="9" style="5" bestFit="1" customWidth="1"/>
    <col min="17" max="17" width="11.85546875" style="5" customWidth="1"/>
    <col min="18" max="18" width="11" style="4" customWidth="1"/>
    <col min="19" max="19" width="10.42578125" style="4" customWidth="1"/>
    <col min="20" max="20" width="9.85546875" style="4" customWidth="1"/>
    <col min="21" max="21" width="10.7109375" style="5" customWidth="1"/>
    <col min="22" max="22" width="10.5703125" style="5" customWidth="1"/>
    <col min="23" max="23" width="12.5703125" style="4" bestFit="1" customWidth="1"/>
    <col min="24" max="24" width="10.42578125" style="4" customWidth="1"/>
    <col min="25" max="25" width="8.85546875" style="4"/>
    <col min="26" max="26" width="11.85546875" style="5" customWidth="1"/>
    <col min="27" max="27" width="11.140625" style="5" customWidth="1"/>
    <col min="28" max="29" width="9" style="4" bestFit="1" customWidth="1"/>
    <col min="30" max="30" width="8.85546875" style="4"/>
    <col min="31" max="32" width="10.7109375" style="5" customWidth="1"/>
    <col min="33" max="33" width="9" style="4" bestFit="1" customWidth="1"/>
    <col min="34" max="34" width="10.140625" style="4" customWidth="1"/>
    <col min="35" max="35" width="11.7109375" style="4" customWidth="1"/>
    <col min="36" max="36" width="11" style="5" customWidth="1"/>
    <col min="37" max="37" width="11.7109375" style="5" customWidth="1"/>
    <col min="38" max="39" width="9" style="4" bestFit="1" customWidth="1"/>
    <col min="40" max="40" width="8.85546875" style="4"/>
    <col min="41" max="42" width="9" style="5" bestFit="1" customWidth="1"/>
    <col min="43" max="45" width="9" style="4" bestFit="1" customWidth="1"/>
    <col min="46" max="46" width="9" style="5" bestFit="1" customWidth="1"/>
    <col min="47" max="47" width="10.7109375" style="5" customWidth="1"/>
    <col min="48" max="52" width="9" style="4" bestFit="1" customWidth="1"/>
    <col min="53" max="53" width="11.28515625" style="4" customWidth="1"/>
    <col min="54" max="54" width="9" style="4" bestFit="1" customWidth="1"/>
    <col min="55" max="55" width="8.85546875" style="4"/>
    <col min="56" max="59" width="9" style="4" bestFit="1" customWidth="1"/>
    <col min="60" max="60" width="8.85546875" style="4"/>
    <col min="61" max="61" width="11.140625" style="4" customWidth="1"/>
    <col min="62" max="62" width="8.85546875" style="4"/>
    <col min="63" max="63" width="9" style="4" bestFit="1" customWidth="1"/>
    <col min="64" max="64" width="8.85546875" style="4"/>
    <col min="65" max="66" width="9" style="4" bestFit="1" customWidth="1"/>
    <col min="67" max="67" width="8.85546875" style="4"/>
    <col min="68" max="68" width="9" style="4" bestFit="1" customWidth="1"/>
    <col min="69" max="70" width="8.85546875" style="4"/>
    <col min="71" max="72" width="9" style="4" bestFit="1" customWidth="1"/>
    <col min="73" max="73" width="10" style="4" customWidth="1"/>
    <col min="74" max="74" width="9" style="4" bestFit="1" customWidth="1"/>
    <col min="75" max="75" width="8.85546875" style="4"/>
    <col min="76" max="76" width="9" style="4" bestFit="1" customWidth="1"/>
    <col min="77" max="79" width="8.85546875" style="4"/>
    <col min="80" max="80" width="9" style="4" bestFit="1" customWidth="1"/>
    <col min="81" max="81" width="8.85546875" style="4"/>
    <col min="82" max="82" width="9" style="4" bestFit="1" customWidth="1"/>
    <col min="83" max="83" width="8.85546875" style="4"/>
    <col min="84" max="84" width="11.7109375" style="4" customWidth="1"/>
    <col min="85" max="85" width="8.85546875" style="4"/>
    <col min="86" max="88" width="9" style="4" bestFit="1" customWidth="1"/>
    <col min="89" max="91" width="8.85546875" style="4"/>
    <col min="92" max="92" width="9" style="4" bestFit="1" customWidth="1"/>
    <col min="93" max="93" width="8.85546875" style="4"/>
    <col min="94" max="94" width="9" style="4" bestFit="1" customWidth="1"/>
    <col min="95" max="98" width="8.85546875" style="4"/>
    <col min="99" max="100" width="9" style="4" bestFit="1" customWidth="1"/>
    <col min="101" max="105" width="8.85546875" style="4"/>
    <col min="106" max="106" width="9" style="4" bestFit="1" customWidth="1"/>
    <col min="107" max="107" width="8.85546875" style="4"/>
    <col min="108" max="108" width="9" style="4" bestFit="1" customWidth="1"/>
    <col min="109" max="115" width="8.85546875" style="4"/>
    <col min="116" max="116" width="9" style="4" bestFit="1" customWidth="1"/>
    <col min="117" max="117" width="8.85546875" style="4"/>
    <col min="118" max="118" width="9" style="4" bestFit="1" customWidth="1"/>
    <col min="119" max="123" width="8.85546875" style="4"/>
    <col min="124" max="124" width="9" style="4" bestFit="1" customWidth="1"/>
    <col min="125" max="125" width="8.85546875" style="4"/>
    <col min="126" max="126" width="9" style="4" bestFit="1" customWidth="1"/>
    <col min="127" max="132" width="8.85546875" style="4"/>
    <col min="133" max="133" width="9" style="4" bestFit="1" customWidth="1"/>
    <col min="134" max="134" width="8.85546875" style="4"/>
    <col min="135" max="135" width="9" style="4" bestFit="1" customWidth="1"/>
    <col min="136" max="140" width="8.85546875" style="4"/>
    <col min="141" max="141" width="9" style="4" bestFit="1" customWidth="1"/>
    <col min="142" max="142" width="8.85546875" style="4"/>
    <col min="143" max="143" width="9" style="4" bestFit="1" customWidth="1"/>
    <col min="144" max="148" width="8.85546875" style="4"/>
    <col min="149" max="149" width="9" style="4" bestFit="1" customWidth="1"/>
    <col min="150" max="150" width="8.85546875" style="4"/>
    <col min="151" max="151" width="9" style="4" bestFit="1" customWidth="1"/>
    <col min="152" max="155" width="8.85546875" style="4"/>
    <col min="156" max="156" width="9" style="4" bestFit="1" customWidth="1"/>
    <col min="157" max="157" width="8.85546875" style="4"/>
    <col min="158" max="158" width="9" style="4" bestFit="1" customWidth="1"/>
    <col min="159" max="164" width="8.85546875" style="4"/>
    <col min="165" max="165" width="9" style="4" bestFit="1" customWidth="1"/>
    <col min="166" max="166" width="8.85546875" style="4"/>
    <col min="167" max="167" width="9" style="4" bestFit="1" customWidth="1"/>
    <col min="168" max="174" width="8.85546875" style="4"/>
    <col min="175" max="175" width="9" style="4" bestFit="1" customWidth="1"/>
    <col min="176" max="180" width="8.85546875" style="4"/>
    <col min="181" max="181" width="9" style="4" bestFit="1" customWidth="1"/>
    <col min="182" max="182" width="8.85546875" style="4"/>
    <col min="183" max="183" width="9" style="4" bestFit="1" customWidth="1"/>
    <col min="184" max="194" width="8.85546875" style="4"/>
    <col min="195" max="195" width="9" style="4" bestFit="1" customWidth="1"/>
    <col min="196" max="196" width="8.85546875" style="4"/>
    <col min="197" max="197" width="9" style="4" bestFit="1" customWidth="1"/>
    <col min="198" max="202" width="8.85546875" style="4"/>
    <col min="203" max="203" width="9" style="4" bestFit="1" customWidth="1"/>
    <col min="204" max="204" width="8.85546875" style="4"/>
    <col min="205" max="205" width="9" style="4" bestFit="1" customWidth="1"/>
    <col min="206" max="211" width="8.85546875" style="4"/>
    <col min="212" max="212" width="9" style="4" bestFit="1" customWidth="1"/>
    <col min="213" max="213" width="8.85546875" style="4"/>
    <col min="214" max="214" width="9" style="4" bestFit="1" customWidth="1"/>
    <col min="215" max="219" width="8.85546875" style="4"/>
    <col min="220" max="220" width="9" style="4" bestFit="1" customWidth="1"/>
    <col min="221" max="221" width="8.85546875" style="4"/>
    <col min="222" max="222" width="9" style="4" bestFit="1" customWidth="1"/>
    <col min="223" max="227" width="8.85546875" style="4"/>
    <col min="228" max="228" width="9" style="4" bestFit="1" customWidth="1"/>
    <col min="229" max="229" width="8.85546875" style="4"/>
    <col min="230" max="230" width="9" style="4" bestFit="1" customWidth="1"/>
    <col min="231" max="236" width="8.85546875" style="4"/>
    <col min="237" max="237" width="9" style="4" bestFit="1" customWidth="1"/>
    <col min="238" max="238" width="8.85546875" style="4"/>
    <col min="239" max="239" width="9" style="4" bestFit="1" customWidth="1"/>
    <col min="240" max="244" width="8.85546875" style="4"/>
    <col min="245" max="245" width="9" style="4" bestFit="1" customWidth="1"/>
    <col min="246" max="246" width="8.85546875" style="4"/>
    <col min="247" max="247" width="9" style="4" bestFit="1" customWidth="1"/>
    <col min="248" max="16384" width="8.85546875" style="4"/>
  </cols>
  <sheetData>
    <row r="1" spans="1:56" ht="12.75" thickBot="1" x14ac:dyDescent="0.25">
      <c r="C1" s="5"/>
      <c r="D1" s="5"/>
      <c r="E1" s="6"/>
      <c r="F1" s="4"/>
      <c r="G1" s="6"/>
      <c r="I1" s="5"/>
      <c r="K1" s="4"/>
      <c r="L1" s="4"/>
      <c r="M1" s="5"/>
      <c r="N1" s="5"/>
      <c r="P1" s="4"/>
      <c r="Q1" s="4"/>
      <c r="R1" s="5"/>
      <c r="S1" s="5"/>
      <c r="U1" s="4"/>
      <c r="V1" s="4"/>
      <c r="W1" s="5"/>
      <c r="X1" s="5"/>
      <c r="Z1" s="4"/>
      <c r="AA1" s="4"/>
      <c r="AB1" s="5"/>
      <c r="AC1" s="5"/>
      <c r="AE1" s="4"/>
      <c r="AF1" s="4"/>
      <c r="AG1" s="5"/>
      <c r="AH1" s="5"/>
      <c r="AJ1" s="4"/>
      <c r="AK1" s="4"/>
      <c r="AL1" s="5"/>
      <c r="AM1" s="5"/>
      <c r="AO1" s="4"/>
      <c r="AP1" s="4"/>
      <c r="AQ1" s="5"/>
      <c r="AR1" s="5"/>
      <c r="AT1" s="4"/>
      <c r="AU1" s="4"/>
    </row>
    <row r="2" spans="1:56" x14ac:dyDescent="0.2">
      <c r="A2" s="9"/>
      <c r="B2" s="9"/>
      <c r="C2" s="10"/>
      <c r="D2" s="10"/>
      <c r="E2" s="11"/>
      <c r="F2" s="12"/>
      <c r="G2" s="13"/>
      <c r="H2" s="13"/>
      <c r="I2" s="10"/>
      <c r="J2" s="9"/>
      <c r="K2" s="12"/>
      <c r="L2" s="9"/>
      <c r="M2" s="10"/>
      <c r="N2" s="10"/>
      <c r="O2" s="9"/>
      <c r="P2" s="12"/>
      <c r="Q2" s="13"/>
      <c r="R2" s="10"/>
      <c r="S2" s="10"/>
      <c r="T2" s="9"/>
      <c r="U2" s="12"/>
      <c r="V2" s="9"/>
      <c r="W2" s="10"/>
      <c r="X2" s="10"/>
      <c r="Y2" s="9"/>
      <c r="Z2" s="12"/>
      <c r="AA2" s="9"/>
      <c r="AB2" s="10"/>
      <c r="AC2" s="10"/>
      <c r="AD2" s="14"/>
      <c r="AE2" s="9"/>
      <c r="AF2" s="9"/>
      <c r="AG2" s="10"/>
      <c r="AH2" s="10"/>
      <c r="AI2" s="9"/>
      <c r="AJ2" s="9"/>
      <c r="AK2" s="9"/>
      <c r="AL2" s="9"/>
      <c r="AM2" s="9"/>
      <c r="AN2" s="9"/>
      <c r="AO2" s="15"/>
      <c r="AP2" s="13"/>
      <c r="AQ2" s="10"/>
      <c r="AR2" s="10"/>
      <c r="AS2" s="9"/>
      <c r="AT2" s="12"/>
      <c r="AU2" s="9"/>
      <c r="AV2" s="10"/>
      <c r="AW2" s="10"/>
      <c r="AX2" s="9"/>
      <c r="AY2" s="12"/>
      <c r="AZ2" s="13"/>
      <c r="BA2" s="9"/>
      <c r="BB2" s="9"/>
      <c r="BC2" s="14"/>
    </row>
    <row r="3" spans="1:56" ht="12.75" x14ac:dyDescent="0.2">
      <c r="A3" s="16"/>
      <c r="B3" s="16"/>
      <c r="C3" s="17" t="s">
        <v>5</v>
      </c>
      <c r="D3" s="18" t="s">
        <v>6</v>
      </c>
      <c r="E3" s="19"/>
      <c r="F3" s="20"/>
      <c r="G3" s="21"/>
      <c r="H3" s="22" t="s">
        <v>7</v>
      </c>
      <c r="I3" s="18" t="s">
        <v>8</v>
      </c>
      <c r="J3" s="19"/>
      <c r="K3" s="20"/>
      <c r="L3" s="16"/>
      <c r="M3" s="23" t="s">
        <v>9</v>
      </c>
      <c r="N3" s="24" t="s">
        <v>10</v>
      </c>
      <c r="O3" s="25"/>
      <c r="P3" s="20"/>
      <c r="Q3" s="21"/>
      <c r="R3" s="26" t="s">
        <v>11</v>
      </c>
      <c r="S3" s="27" t="s">
        <v>10</v>
      </c>
      <c r="T3" s="16"/>
      <c r="U3" s="20"/>
      <c r="V3" s="16"/>
      <c r="W3" s="26" t="s">
        <v>12</v>
      </c>
      <c r="X3" s="27" t="s">
        <v>13</v>
      </c>
      <c r="Y3" s="21"/>
      <c r="Z3" s="28"/>
      <c r="AA3" s="21"/>
      <c r="AB3" s="26" t="s">
        <v>14</v>
      </c>
      <c r="AC3" s="27" t="s">
        <v>15</v>
      </c>
      <c r="AD3" s="29"/>
      <c r="AE3" s="16"/>
      <c r="AF3" s="16"/>
      <c r="AG3" s="23" t="s">
        <v>16</v>
      </c>
      <c r="AH3" s="24" t="s">
        <v>17</v>
      </c>
      <c r="AI3" s="25"/>
      <c r="AJ3" s="264"/>
      <c r="AK3" s="264"/>
      <c r="AL3" s="115" t="s">
        <v>740</v>
      </c>
      <c r="AM3" s="116" t="s">
        <v>741</v>
      </c>
      <c r="AO3" s="28"/>
      <c r="AP3" s="21"/>
      <c r="AQ3" s="26" t="s">
        <v>18</v>
      </c>
      <c r="AR3" s="27" t="s">
        <v>19</v>
      </c>
      <c r="AS3" s="21"/>
      <c r="AT3" s="16"/>
      <c r="AU3" s="16"/>
      <c r="AV3" s="30" t="s">
        <v>20</v>
      </c>
      <c r="AW3" s="31" t="s">
        <v>21</v>
      </c>
      <c r="AX3" s="25"/>
      <c r="AY3" s="32"/>
      <c r="AZ3" s="33"/>
      <c r="BA3" s="26" t="s">
        <v>22</v>
      </c>
      <c r="BB3" s="27" t="s">
        <v>23</v>
      </c>
      <c r="BC3" s="29"/>
    </row>
    <row r="4" spans="1:56" ht="12.75" x14ac:dyDescent="0.2">
      <c r="A4" s="16"/>
      <c r="B4" s="16"/>
      <c r="C4" s="18">
        <v>1854</v>
      </c>
      <c r="D4" s="18" t="s">
        <v>26</v>
      </c>
      <c r="E4" s="35">
        <f>SUM(1920-C4)</f>
        <v>66</v>
      </c>
      <c r="F4" s="20"/>
      <c r="G4" s="21"/>
      <c r="H4" s="36">
        <v>1841</v>
      </c>
      <c r="I4" s="18" t="s">
        <v>27</v>
      </c>
      <c r="J4" s="35">
        <f>SUM(1921-H4)</f>
        <v>80</v>
      </c>
      <c r="K4" s="20"/>
      <c r="L4" s="16"/>
      <c r="M4" s="24">
        <v>1846</v>
      </c>
      <c r="N4" s="24" t="s">
        <v>28</v>
      </c>
      <c r="O4" s="37">
        <f>SUM(1922-M4)</f>
        <v>76</v>
      </c>
      <c r="P4" s="20"/>
      <c r="Q4" s="21"/>
      <c r="R4" s="38">
        <v>1857</v>
      </c>
      <c r="S4" s="38" t="s">
        <v>29</v>
      </c>
      <c r="T4" s="37">
        <f>SUM(1922-R4)</f>
        <v>65</v>
      </c>
      <c r="U4" s="20"/>
      <c r="V4" s="16"/>
      <c r="W4" s="27">
        <v>1879</v>
      </c>
      <c r="X4" s="38" t="s">
        <v>30</v>
      </c>
      <c r="Y4" s="21">
        <f>SUM(1923-W4)</f>
        <v>44</v>
      </c>
      <c r="Z4" s="28"/>
      <c r="AA4" s="21"/>
      <c r="AB4" s="24">
        <v>1846</v>
      </c>
      <c r="AC4" s="24" t="s">
        <v>31</v>
      </c>
      <c r="AD4" s="37">
        <f>SUM(1922-AB4)</f>
        <v>76</v>
      </c>
      <c r="AE4" s="16"/>
      <c r="AF4" s="16"/>
      <c r="AG4" s="24">
        <v>1843</v>
      </c>
      <c r="AH4" s="24" t="s">
        <v>32</v>
      </c>
      <c r="AI4" s="37">
        <f>SUM(1920-AG4)</f>
        <v>77</v>
      </c>
      <c r="AJ4" s="33"/>
      <c r="AK4" s="33"/>
      <c r="AL4" s="265">
        <v>1837</v>
      </c>
      <c r="AM4" s="266" t="s">
        <v>739</v>
      </c>
      <c r="AN4" s="266">
        <f>SUM(1921-AL4)</f>
        <v>84</v>
      </c>
      <c r="AO4" s="28"/>
      <c r="AP4" s="21"/>
      <c r="AQ4" s="24" t="s">
        <v>33</v>
      </c>
      <c r="AR4" s="24" t="s">
        <v>34</v>
      </c>
      <c r="AS4" s="21">
        <v>1</v>
      </c>
      <c r="AT4" s="16"/>
      <c r="AU4" s="16"/>
      <c r="AV4" s="31">
        <v>1901</v>
      </c>
      <c r="AW4" s="39" t="s">
        <v>35</v>
      </c>
      <c r="AX4" s="25">
        <f>SUM(1901-AV4)</f>
        <v>0</v>
      </c>
      <c r="AY4" s="40"/>
      <c r="AZ4" s="21"/>
      <c r="BA4" s="27">
        <v>1944</v>
      </c>
      <c r="BB4" s="38" t="s">
        <v>36</v>
      </c>
      <c r="BC4" s="25">
        <v>0</v>
      </c>
    </row>
    <row r="5" spans="1:56" x14ac:dyDescent="0.2">
      <c r="A5" s="16"/>
      <c r="B5" s="16"/>
      <c r="C5" s="41"/>
      <c r="D5" s="41"/>
      <c r="E5" s="19"/>
      <c r="F5" s="40"/>
      <c r="G5" s="21"/>
      <c r="H5" s="21"/>
      <c r="I5" s="27"/>
      <c r="J5" s="25"/>
      <c r="K5" s="20"/>
      <c r="L5" s="16"/>
      <c r="M5" s="27"/>
      <c r="N5" s="27"/>
      <c r="O5" s="25"/>
      <c r="P5" s="20"/>
      <c r="Q5" s="21"/>
      <c r="R5" s="27"/>
      <c r="S5" s="27"/>
      <c r="T5" s="25"/>
      <c r="U5" s="20"/>
      <c r="V5" s="16"/>
      <c r="W5" s="27"/>
      <c r="X5" s="27"/>
      <c r="Y5" s="21"/>
      <c r="Z5" s="28"/>
      <c r="AA5" s="21"/>
      <c r="AB5" s="27"/>
      <c r="AC5" s="27"/>
      <c r="AD5" s="25"/>
      <c r="AE5" s="16"/>
      <c r="AF5" s="16"/>
      <c r="AG5" s="27"/>
      <c r="AH5" s="27"/>
      <c r="AI5" s="25"/>
      <c r="AJ5" s="264"/>
      <c r="AK5" s="264"/>
      <c r="AL5" s="264"/>
      <c r="AM5" s="264"/>
      <c r="AN5" s="264"/>
      <c r="AO5" s="28"/>
      <c r="AP5" s="21"/>
      <c r="AQ5" s="27"/>
      <c r="AR5" s="27"/>
      <c r="AS5" s="21"/>
      <c r="AT5" s="16"/>
      <c r="AU5" s="16"/>
      <c r="AV5" s="23"/>
      <c r="AW5" s="24"/>
      <c r="AX5" s="42"/>
      <c r="AY5" s="40"/>
      <c r="AZ5" s="21"/>
      <c r="BA5" s="27"/>
      <c r="BB5" s="16"/>
      <c r="BC5" s="25"/>
    </row>
    <row r="6" spans="1:56" x14ac:dyDescent="0.2">
      <c r="A6" s="16"/>
      <c r="B6" s="16"/>
      <c r="C6" s="17" t="s">
        <v>5</v>
      </c>
      <c r="D6" s="18" t="s">
        <v>39</v>
      </c>
      <c r="E6" s="19"/>
      <c r="F6" s="20"/>
      <c r="G6" s="21"/>
      <c r="H6" s="21"/>
      <c r="I6" s="27"/>
      <c r="J6" s="25"/>
      <c r="K6" s="20"/>
      <c r="L6" s="16"/>
      <c r="M6" s="23"/>
      <c r="N6" s="24"/>
      <c r="O6" s="42"/>
      <c r="P6" s="20"/>
      <c r="Q6" s="21"/>
      <c r="R6" s="26" t="s">
        <v>11</v>
      </c>
      <c r="S6" s="27" t="s">
        <v>40</v>
      </c>
      <c r="T6" s="25"/>
      <c r="U6" s="20"/>
      <c r="V6" s="16"/>
      <c r="W6" s="27"/>
      <c r="X6" s="27"/>
      <c r="Y6" s="21"/>
      <c r="Z6" s="28"/>
      <c r="AA6" s="21"/>
      <c r="AB6" s="43" t="s">
        <v>41</v>
      </c>
      <c r="AC6" s="44" t="s">
        <v>10</v>
      </c>
      <c r="AD6" s="25"/>
      <c r="AE6" s="16"/>
      <c r="AF6" s="16"/>
      <c r="AG6" s="27"/>
      <c r="AH6" s="27"/>
      <c r="AI6" s="25"/>
      <c r="AJ6" s="264"/>
      <c r="AK6" s="264"/>
      <c r="AL6" s="264"/>
      <c r="AM6" s="264"/>
      <c r="AN6" s="264"/>
      <c r="AO6" s="40"/>
      <c r="AP6" s="21"/>
      <c r="AQ6" s="27"/>
      <c r="AR6" s="27"/>
      <c r="AS6" s="25"/>
      <c r="AT6" s="20"/>
      <c r="AU6" s="16"/>
      <c r="AV6" s="23"/>
      <c r="AW6" s="24"/>
      <c r="AX6" s="42"/>
      <c r="AY6" s="40"/>
      <c r="AZ6" s="21"/>
      <c r="BA6" s="27"/>
      <c r="BB6" s="27"/>
      <c r="BC6" s="25"/>
    </row>
    <row r="7" spans="1:56" x14ac:dyDescent="0.2">
      <c r="A7" s="16"/>
      <c r="B7" s="16"/>
      <c r="C7" s="18" t="s">
        <v>43</v>
      </c>
      <c r="D7" s="18" t="s">
        <v>44</v>
      </c>
      <c r="E7" s="35" t="s">
        <v>45</v>
      </c>
      <c r="F7" s="40"/>
      <c r="G7" s="21"/>
      <c r="H7" s="21"/>
      <c r="I7" s="27"/>
      <c r="J7" s="25"/>
      <c r="K7" s="20"/>
      <c r="L7" s="16"/>
      <c r="M7" s="23"/>
      <c r="N7" s="24"/>
      <c r="O7" s="42"/>
      <c r="P7" s="20"/>
      <c r="Q7" s="21"/>
      <c r="R7" s="27">
        <v>1847</v>
      </c>
      <c r="S7" s="38" t="s">
        <v>46</v>
      </c>
      <c r="T7" s="25">
        <f>SUM(1923-R7)</f>
        <v>76</v>
      </c>
      <c r="U7" s="20"/>
      <c r="V7" s="16"/>
      <c r="W7" s="27"/>
      <c r="X7" s="27"/>
      <c r="Y7" s="21"/>
      <c r="Z7" s="20"/>
      <c r="AA7" s="21"/>
      <c r="AB7" s="44">
        <v>1855</v>
      </c>
      <c r="AC7" s="24" t="s">
        <v>47</v>
      </c>
      <c r="AD7" s="25">
        <f>SUM(1928-AB7)</f>
        <v>73</v>
      </c>
      <c r="AE7" s="16"/>
      <c r="AF7" s="16"/>
      <c r="AG7" s="27"/>
      <c r="AH7" s="27"/>
      <c r="AI7" s="25"/>
      <c r="AJ7" s="264"/>
      <c r="AK7" s="264"/>
      <c r="AL7" s="264"/>
      <c r="AM7" s="264"/>
      <c r="AN7" s="264"/>
      <c r="AO7" s="40"/>
      <c r="AP7" s="21"/>
      <c r="AQ7" s="27"/>
      <c r="AR7" s="27"/>
      <c r="AS7" s="25"/>
      <c r="AT7" s="20"/>
      <c r="AU7" s="16"/>
      <c r="AV7" s="27"/>
      <c r="AW7" s="27"/>
      <c r="AX7" s="25"/>
      <c r="AY7" s="40"/>
      <c r="AZ7" s="21"/>
      <c r="BA7" s="27"/>
      <c r="BB7" s="27"/>
      <c r="BC7" s="25"/>
    </row>
    <row r="8" spans="1:56" x14ac:dyDescent="0.2">
      <c r="A8" s="16"/>
      <c r="B8" s="16"/>
      <c r="C8" s="27"/>
      <c r="D8" s="27"/>
      <c r="E8" s="25"/>
      <c r="F8" s="40"/>
      <c r="G8" s="21"/>
      <c r="H8" s="21"/>
      <c r="I8" s="27"/>
      <c r="J8" s="25"/>
      <c r="K8" s="20"/>
      <c r="L8" s="16"/>
      <c r="M8" s="23"/>
      <c r="N8" s="24"/>
      <c r="O8" s="42"/>
      <c r="P8" s="20"/>
      <c r="Q8" s="21"/>
      <c r="R8" s="27"/>
      <c r="S8" s="27"/>
      <c r="T8" s="25"/>
      <c r="U8" s="20"/>
      <c r="V8" s="16"/>
      <c r="W8" s="27"/>
      <c r="X8" s="27"/>
      <c r="Y8" s="21"/>
      <c r="Z8" s="20"/>
      <c r="AA8" s="21"/>
      <c r="AB8" s="38"/>
      <c r="AC8" s="27"/>
      <c r="AD8" s="25"/>
      <c r="AE8" s="16"/>
      <c r="AF8" s="16"/>
      <c r="AG8" s="27"/>
      <c r="AH8" s="27"/>
      <c r="AI8" s="25"/>
      <c r="AJ8" s="264"/>
      <c r="AK8" s="264"/>
      <c r="AL8" s="264"/>
      <c r="AM8" s="264"/>
      <c r="AN8" s="264"/>
      <c r="AO8" s="40"/>
      <c r="AP8" s="21"/>
      <c r="AQ8" s="27"/>
      <c r="AR8" s="27"/>
      <c r="AS8" s="25"/>
      <c r="AT8" s="20"/>
      <c r="AU8" s="16"/>
      <c r="AV8" s="27"/>
      <c r="AW8" s="27"/>
      <c r="AX8" s="25"/>
      <c r="AY8" s="40"/>
      <c r="AZ8" s="21"/>
      <c r="BA8" s="27"/>
      <c r="BB8" s="27"/>
      <c r="BC8" s="25"/>
    </row>
    <row r="9" spans="1:56" x14ac:dyDescent="0.2">
      <c r="A9" s="16"/>
      <c r="B9" s="16"/>
      <c r="C9" s="27"/>
      <c r="D9" s="27"/>
      <c r="E9" s="25"/>
      <c r="F9" s="40"/>
      <c r="G9" s="21"/>
      <c r="H9" s="21"/>
      <c r="I9" s="27"/>
      <c r="J9" s="25"/>
      <c r="K9" s="20"/>
      <c r="L9" s="16"/>
      <c r="M9" s="23"/>
      <c r="N9" s="24"/>
      <c r="O9" s="42"/>
      <c r="P9" s="20"/>
      <c r="Q9" s="307" t="s">
        <v>50</v>
      </c>
      <c r="R9" s="308"/>
      <c r="S9" s="308"/>
      <c r="T9" s="309"/>
      <c r="U9" s="20"/>
      <c r="V9" s="16"/>
      <c r="W9" s="27"/>
      <c r="X9" s="27"/>
      <c r="Y9" s="21"/>
      <c r="Z9" s="20"/>
      <c r="AA9" s="21"/>
      <c r="AB9" s="38"/>
      <c r="AC9" s="27"/>
      <c r="AD9" s="25"/>
      <c r="AE9" s="16"/>
      <c r="AF9" s="16"/>
      <c r="AG9" s="27"/>
      <c r="AH9" s="27"/>
      <c r="AI9" s="25"/>
      <c r="AJ9" s="264"/>
      <c r="AK9" s="264"/>
      <c r="AL9" s="264"/>
      <c r="AM9" s="264"/>
      <c r="AN9" s="264"/>
      <c r="AO9" s="40"/>
      <c r="AP9" s="21"/>
      <c r="AQ9" s="27"/>
      <c r="AR9" s="27"/>
      <c r="AS9" s="25"/>
      <c r="AT9" s="20"/>
      <c r="AU9" s="16"/>
      <c r="AV9" s="27"/>
      <c r="AW9" s="27"/>
      <c r="AX9" s="25"/>
      <c r="AY9" s="20"/>
      <c r="AZ9" s="21"/>
      <c r="BA9" s="27"/>
      <c r="BB9" s="27"/>
      <c r="BC9" s="25"/>
    </row>
    <row r="10" spans="1:56" ht="12.75" thickBot="1" x14ac:dyDescent="0.25">
      <c r="A10" s="46"/>
      <c r="B10" s="46"/>
      <c r="C10" s="47"/>
      <c r="D10" s="47"/>
      <c r="E10" s="48"/>
      <c r="F10" s="49"/>
      <c r="G10" s="50"/>
      <c r="H10" s="50"/>
      <c r="I10" s="47"/>
      <c r="J10" s="48"/>
      <c r="K10" s="51"/>
      <c r="L10" s="46"/>
      <c r="M10" s="47"/>
      <c r="N10" s="47"/>
      <c r="O10" s="48"/>
      <c r="P10" s="49"/>
      <c r="Q10" s="50"/>
      <c r="R10" s="47"/>
      <c r="S10" s="47"/>
      <c r="T10" s="48"/>
      <c r="U10" s="51"/>
      <c r="V10" s="46"/>
      <c r="W10" s="47"/>
      <c r="X10" s="47"/>
      <c r="Y10" s="50"/>
      <c r="Z10" s="49"/>
      <c r="AA10" s="50"/>
      <c r="AB10" s="47"/>
      <c r="AC10" s="47"/>
      <c r="AD10" s="48"/>
      <c r="AE10" s="46"/>
      <c r="AF10" s="46"/>
      <c r="AG10" s="47"/>
      <c r="AH10" s="47"/>
      <c r="AI10" s="48"/>
      <c r="AJ10" s="50"/>
      <c r="AK10" s="50"/>
      <c r="AL10" s="50"/>
      <c r="AM10" s="50"/>
      <c r="AN10" s="50"/>
      <c r="AO10" s="51"/>
      <c r="AP10" s="46"/>
      <c r="AQ10" s="47"/>
      <c r="AR10" s="47"/>
      <c r="AS10" s="48"/>
      <c r="AT10" s="51"/>
      <c r="AU10" s="46"/>
      <c r="AV10" s="47"/>
      <c r="AW10" s="47"/>
      <c r="AX10" s="48"/>
      <c r="AY10" s="49"/>
      <c r="AZ10" s="50"/>
      <c r="BA10" s="47"/>
      <c r="BB10" s="47"/>
      <c r="BC10" s="48"/>
    </row>
    <row r="11" spans="1:56" x14ac:dyDescent="0.2">
      <c r="A11" s="16"/>
      <c r="B11" s="16"/>
      <c r="C11" s="27"/>
      <c r="D11" s="27"/>
      <c r="E11" s="25"/>
      <c r="F11" s="28"/>
      <c r="G11" s="21"/>
      <c r="H11" s="21"/>
      <c r="I11" s="27"/>
      <c r="J11" s="25"/>
      <c r="K11" s="20"/>
      <c r="L11" s="16"/>
      <c r="M11" s="27"/>
      <c r="N11" s="27"/>
      <c r="O11" s="21"/>
      <c r="P11" s="20"/>
      <c r="Q11" s="21"/>
      <c r="R11" s="27"/>
      <c r="S11" s="27"/>
      <c r="T11" s="25"/>
      <c r="U11" s="20"/>
      <c r="V11" s="16"/>
      <c r="W11" s="27"/>
      <c r="X11" s="27"/>
      <c r="Y11" s="29"/>
      <c r="Z11" s="40"/>
      <c r="AA11" s="21"/>
      <c r="AB11" s="27"/>
      <c r="AC11" s="27"/>
      <c r="AD11" s="29"/>
      <c r="AE11" s="20"/>
      <c r="AF11" s="16"/>
      <c r="AG11" s="27"/>
      <c r="AH11" s="27"/>
      <c r="AI11" s="29"/>
      <c r="AJ11" s="16"/>
      <c r="AK11" s="16"/>
      <c r="AL11" s="5"/>
      <c r="AM11" s="5"/>
      <c r="AO11" s="20"/>
      <c r="AP11" s="16"/>
      <c r="AQ11" s="27"/>
      <c r="AR11" s="27"/>
      <c r="AS11" s="29"/>
      <c r="AT11" s="12"/>
      <c r="AU11" s="9"/>
      <c r="AV11" s="9"/>
      <c r="AW11" s="9"/>
      <c r="AX11" s="14"/>
      <c r="AY11" s="16"/>
      <c r="AZ11" s="16"/>
      <c r="BA11" s="16"/>
      <c r="BB11" s="27"/>
      <c r="BC11" s="21"/>
      <c r="BD11" s="16"/>
    </row>
    <row r="12" spans="1:56" x14ac:dyDescent="0.2">
      <c r="A12" s="16"/>
      <c r="B12" s="16"/>
      <c r="C12" s="23" t="s">
        <v>53</v>
      </c>
      <c r="D12" s="24" t="s">
        <v>54</v>
      </c>
      <c r="E12" s="25"/>
      <c r="F12" s="28"/>
      <c r="G12" s="21"/>
      <c r="H12" s="305" t="s">
        <v>55</v>
      </c>
      <c r="I12" s="306"/>
      <c r="J12" s="25"/>
      <c r="K12" s="20"/>
      <c r="L12" s="16"/>
      <c r="M12" s="27"/>
      <c r="N12" s="27"/>
      <c r="O12" s="21"/>
      <c r="P12" s="20"/>
      <c r="Q12" s="21"/>
      <c r="R12" s="54" t="s">
        <v>56</v>
      </c>
      <c r="S12" s="55" t="s">
        <v>57</v>
      </c>
      <c r="T12" s="25"/>
      <c r="U12" s="20"/>
      <c r="V12" s="16"/>
      <c r="W12" s="26" t="s">
        <v>42</v>
      </c>
      <c r="X12" s="27" t="s">
        <v>19</v>
      </c>
      <c r="Y12" s="25"/>
      <c r="Z12" s="20"/>
      <c r="AA12" s="21"/>
      <c r="AB12" s="26" t="s">
        <v>42</v>
      </c>
      <c r="AC12" s="27" t="s">
        <v>48</v>
      </c>
      <c r="AD12" s="25"/>
      <c r="AE12" s="20"/>
      <c r="AF12" s="16"/>
      <c r="AG12" s="23" t="s">
        <v>42</v>
      </c>
      <c r="AH12" s="24" t="s">
        <v>49</v>
      </c>
      <c r="AI12" s="25"/>
      <c r="AJ12" s="16"/>
      <c r="AK12" s="16"/>
      <c r="AL12" s="23" t="s">
        <v>42</v>
      </c>
      <c r="AM12" s="27" t="s">
        <v>51</v>
      </c>
      <c r="AN12" s="21"/>
      <c r="AO12" s="20"/>
      <c r="AP12" s="16"/>
      <c r="AQ12" s="43" t="s">
        <v>58</v>
      </c>
      <c r="AR12" s="44" t="s">
        <v>59</v>
      </c>
      <c r="AS12" s="25"/>
      <c r="AT12" s="20"/>
      <c r="AU12" s="21"/>
      <c r="AV12" s="23" t="s">
        <v>60</v>
      </c>
      <c r="AW12" s="24" t="s">
        <v>61</v>
      </c>
      <c r="AX12" s="25"/>
      <c r="AY12" s="16"/>
      <c r="AZ12" s="16"/>
      <c r="BA12" s="16"/>
      <c r="BB12" s="27"/>
      <c r="BC12" s="21"/>
      <c r="BD12" s="16"/>
    </row>
    <row r="13" spans="1:56" x14ac:dyDescent="0.2">
      <c r="A13" s="16"/>
      <c r="B13" s="16"/>
      <c r="C13" s="24">
        <v>1849</v>
      </c>
      <c r="D13" s="24" t="s">
        <v>64</v>
      </c>
      <c r="E13" s="37">
        <f>SUM(1920-C13)</f>
        <v>71</v>
      </c>
      <c r="F13" s="56"/>
      <c r="G13" s="33"/>
      <c r="H13" s="33"/>
      <c r="I13" s="38"/>
      <c r="J13" s="37"/>
      <c r="K13" s="20"/>
      <c r="L13" s="16"/>
      <c r="M13" s="23" t="s">
        <v>65</v>
      </c>
      <c r="N13" s="24" t="s">
        <v>66</v>
      </c>
      <c r="O13" s="21"/>
      <c r="P13" s="40"/>
      <c r="Q13" s="21"/>
      <c r="R13" s="55">
        <v>1879</v>
      </c>
      <c r="S13" s="24" t="s">
        <v>67</v>
      </c>
      <c r="T13" s="57">
        <v>45</v>
      </c>
      <c r="U13" s="20"/>
      <c r="V13" s="16"/>
      <c r="W13" s="27">
        <v>1860</v>
      </c>
      <c r="X13" s="27">
        <v>1914</v>
      </c>
      <c r="Y13" s="25">
        <v>55</v>
      </c>
      <c r="Z13" s="40"/>
      <c r="AA13" s="21"/>
      <c r="AB13" s="27">
        <v>1907</v>
      </c>
      <c r="AC13" s="38" t="s">
        <v>68</v>
      </c>
      <c r="AD13" s="25">
        <v>25</v>
      </c>
      <c r="AE13" s="40"/>
      <c r="AF13" s="21"/>
      <c r="AG13" s="24" t="s">
        <v>69</v>
      </c>
      <c r="AH13" s="24" t="s">
        <v>70</v>
      </c>
      <c r="AI13" s="25">
        <v>71</v>
      </c>
      <c r="AJ13" s="16"/>
      <c r="AK13" s="16"/>
      <c r="AL13" s="27">
        <v>1903</v>
      </c>
      <c r="AM13" s="27">
        <v>1921</v>
      </c>
      <c r="AN13" s="21">
        <v>18</v>
      </c>
      <c r="AO13" s="20"/>
      <c r="AP13" s="16"/>
      <c r="AQ13" s="44">
        <v>1931</v>
      </c>
      <c r="AR13" s="24" t="s">
        <v>71</v>
      </c>
      <c r="AS13" s="25">
        <v>3</v>
      </c>
      <c r="AT13" s="20"/>
      <c r="AU13" s="21"/>
      <c r="AV13" s="24" t="s">
        <v>72</v>
      </c>
      <c r="AW13" s="24" t="s">
        <v>73</v>
      </c>
      <c r="AX13" s="25">
        <v>70</v>
      </c>
      <c r="AY13" s="16"/>
      <c r="AZ13" s="16"/>
      <c r="BA13" s="16"/>
      <c r="BB13" s="27"/>
      <c r="BC13" s="21"/>
      <c r="BD13" s="16"/>
    </row>
    <row r="14" spans="1:56" x14ac:dyDescent="0.2">
      <c r="A14" s="16"/>
      <c r="B14" s="16"/>
      <c r="C14" s="27"/>
      <c r="D14" s="27"/>
      <c r="E14" s="25"/>
      <c r="F14" s="28"/>
      <c r="G14" s="21"/>
      <c r="H14" s="21"/>
      <c r="I14" s="27"/>
      <c r="J14" s="25"/>
      <c r="K14" s="20"/>
      <c r="L14" s="16"/>
      <c r="M14" s="24">
        <v>1877</v>
      </c>
      <c r="N14" s="24" t="s">
        <v>75</v>
      </c>
      <c r="O14" s="33">
        <f>SUM(1920-M14)</f>
        <v>43</v>
      </c>
      <c r="P14" s="40"/>
      <c r="Q14" s="21"/>
      <c r="R14" s="27"/>
      <c r="S14" s="27"/>
      <c r="T14" s="25"/>
      <c r="U14" s="20"/>
      <c r="V14" s="16"/>
      <c r="W14" s="5"/>
      <c r="X14" s="5"/>
      <c r="Z14" s="40"/>
      <c r="AA14" s="21"/>
      <c r="AB14" s="27"/>
      <c r="AC14" s="27"/>
      <c r="AD14" s="25"/>
      <c r="AE14" s="40"/>
      <c r="AF14" s="21"/>
      <c r="AG14" s="27"/>
      <c r="AH14" s="27"/>
      <c r="AI14" s="25"/>
      <c r="AJ14" s="16"/>
      <c r="AK14" s="16"/>
      <c r="AL14" s="5"/>
      <c r="AM14" s="5"/>
      <c r="AO14" s="20"/>
      <c r="AP14" s="16"/>
      <c r="AQ14" s="27"/>
      <c r="AR14" s="27"/>
      <c r="AS14" s="16"/>
      <c r="AT14" s="40"/>
      <c r="AU14" s="21"/>
      <c r="AV14" s="27"/>
      <c r="AW14" s="27"/>
      <c r="AX14" s="25"/>
      <c r="AY14" s="16"/>
      <c r="AZ14" s="16"/>
      <c r="BA14" s="16"/>
      <c r="BB14" s="27"/>
      <c r="BC14" s="21"/>
      <c r="BD14" s="16"/>
    </row>
    <row r="15" spans="1:56" x14ac:dyDescent="0.2">
      <c r="A15" s="16"/>
      <c r="B15" s="16"/>
      <c r="C15" s="27"/>
      <c r="D15" s="27"/>
      <c r="E15" s="25"/>
      <c r="F15" s="28"/>
      <c r="G15" s="21"/>
      <c r="H15" s="21"/>
      <c r="I15" s="27"/>
      <c r="J15" s="25"/>
      <c r="K15" s="20"/>
      <c r="L15" s="16"/>
      <c r="M15" s="27"/>
      <c r="N15" s="27"/>
      <c r="O15" s="21"/>
      <c r="P15" s="40"/>
      <c r="Q15" s="21"/>
      <c r="R15" s="27"/>
      <c r="S15" s="27"/>
      <c r="T15" s="25"/>
      <c r="U15" s="20"/>
      <c r="V15" s="16"/>
      <c r="W15" s="5"/>
      <c r="X15" s="5"/>
      <c r="Z15" s="40"/>
      <c r="AA15" s="21"/>
      <c r="AB15" s="27"/>
      <c r="AC15" s="27"/>
      <c r="AD15" s="25"/>
      <c r="AE15" s="40"/>
      <c r="AF15" s="21"/>
      <c r="AG15" s="27"/>
      <c r="AH15" s="27"/>
      <c r="AI15" s="25"/>
      <c r="AJ15" s="16"/>
      <c r="AK15" s="16"/>
      <c r="AL15" s="5"/>
      <c r="AM15" s="5"/>
      <c r="AO15" s="20"/>
      <c r="AP15" s="16"/>
      <c r="AQ15" s="27"/>
      <c r="AR15" s="27"/>
      <c r="AS15" s="16"/>
      <c r="AT15" s="20"/>
      <c r="AU15" s="21"/>
      <c r="AV15" s="27"/>
      <c r="AW15" s="27"/>
      <c r="AX15" s="25"/>
      <c r="AY15" s="16"/>
      <c r="AZ15" s="16"/>
      <c r="BA15" s="16"/>
      <c r="BB15" s="27"/>
      <c r="BC15" s="21"/>
      <c r="BD15" s="16"/>
    </row>
    <row r="16" spans="1:56" x14ac:dyDescent="0.2">
      <c r="A16" s="16"/>
      <c r="B16" s="16"/>
      <c r="C16" s="27"/>
      <c r="D16" s="27"/>
      <c r="E16" s="25"/>
      <c r="F16" s="28"/>
      <c r="G16" s="21"/>
      <c r="H16" s="21"/>
      <c r="I16" s="27"/>
      <c r="J16" s="25"/>
      <c r="K16" s="20"/>
      <c r="L16" s="16"/>
      <c r="M16" s="23" t="s">
        <v>65</v>
      </c>
      <c r="N16" s="44" t="s">
        <v>77</v>
      </c>
      <c r="O16" s="21"/>
      <c r="P16" s="40"/>
      <c r="Q16" s="21"/>
      <c r="R16" s="27"/>
      <c r="S16" s="27"/>
      <c r="T16" s="25"/>
      <c r="U16" s="20"/>
      <c r="V16" s="16"/>
      <c r="W16" s="27"/>
      <c r="X16" s="27"/>
      <c r="Y16" s="25"/>
      <c r="Z16" s="40"/>
      <c r="AA16" s="21"/>
      <c r="AB16" s="27"/>
      <c r="AC16" s="27"/>
      <c r="AD16" s="25"/>
      <c r="AE16" s="40"/>
      <c r="AF16" s="21"/>
      <c r="AG16" s="27"/>
      <c r="AH16" s="27"/>
      <c r="AI16" s="25"/>
      <c r="AJ16" s="16"/>
      <c r="AK16" s="16"/>
      <c r="AL16" s="27"/>
      <c r="AM16" s="27"/>
      <c r="AN16" s="21"/>
      <c r="AO16" s="20"/>
      <c r="AP16" s="16"/>
      <c r="AQ16" s="27"/>
      <c r="AR16" s="27"/>
      <c r="AS16" s="25"/>
      <c r="AT16" s="40"/>
      <c r="AU16" s="21"/>
      <c r="AV16" s="27"/>
      <c r="AW16" s="27"/>
      <c r="AX16" s="25"/>
      <c r="AY16" s="16"/>
      <c r="AZ16" s="16"/>
      <c r="BA16" s="16"/>
      <c r="BB16" s="27"/>
      <c r="BC16" s="21"/>
      <c r="BD16" s="16"/>
    </row>
    <row r="17" spans="1:56" x14ac:dyDescent="0.2">
      <c r="A17" s="16"/>
      <c r="B17" s="16"/>
      <c r="C17" s="27"/>
      <c r="D17" s="27"/>
      <c r="E17" s="25"/>
      <c r="F17" s="28"/>
      <c r="G17" s="21"/>
      <c r="H17" s="21"/>
      <c r="I17" s="27"/>
      <c r="J17" s="25"/>
      <c r="K17" s="20"/>
      <c r="L17" s="16"/>
      <c r="M17" s="44">
        <v>1871</v>
      </c>
      <c r="N17" s="24" t="s">
        <v>79</v>
      </c>
      <c r="O17" s="21">
        <v>82</v>
      </c>
      <c r="P17" s="40"/>
      <c r="Q17" s="21"/>
      <c r="R17" s="27"/>
      <c r="S17" s="27"/>
      <c r="T17" s="25"/>
      <c r="U17" s="20"/>
      <c r="V17" s="16"/>
      <c r="W17" s="27"/>
      <c r="X17" s="27"/>
      <c r="Y17" s="25"/>
      <c r="Z17" s="40"/>
      <c r="AA17" s="21"/>
      <c r="AB17" s="27"/>
      <c r="AC17" s="27"/>
      <c r="AD17" s="25"/>
      <c r="AE17" s="40"/>
      <c r="AF17" s="21"/>
      <c r="AG17" s="27"/>
      <c r="AH17" s="27"/>
      <c r="AI17" s="25"/>
      <c r="AJ17" s="16"/>
      <c r="AK17" s="16"/>
      <c r="AL17" s="27"/>
      <c r="AM17" s="27"/>
      <c r="AN17" s="21"/>
      <c r="AO17" s="20"/>
      <c r="AP17" s="16"/>
      <c r="AQ17" s="27"/>
      <c r="AR17" s="27"/>
      <c r="AS17" s="25"/>
      <c r="AT17" s="40"/>
      <c r="AU17" s="21"/>
      <c r="AV17" s="27"/>
      <c r="AW17" s="27"/>
      <c r="AX17" s="25"/>
      <c r="AY17" s="16"/>
      <c r="AZ17" s="16"/>
      <c r="BA17" s="16"/>
      <c r="BB17" s="27"/>
      <c r="BC17" s="21"/>
      <c r="BD17" s="16"/>
    </row>
    <row r="18" spans="1:56" x14ac:dyDescent="0.2">
      <c r="A18" s="16"/>
      <c r="B18" s="16"/>
      <c r="C18" s="27"/>
      <c r="D18" s="27"/>
      <c r="E18" s="25"/>
      <c r="F18" s="28"/>
      <c r="G18" s="21"/>
      <c r="H18" s="21"/>
      <c r="I18" s="27"/>
      <c r="J18" s="25"/>
      <c r="K18" s="20"/>
      <c r="L18" s="16"/>
      <c r="M18" s="27"/>
      <c r="N18" s="27"/>
      <c r="O18" s="21"/>
      <c r="P18" s="20"/>
      <c r="Q18" s="21"/>
      <c r="R18" s="27"/>
      <c r="S18" s="27"/>
      <c r="T18" s="25"/>
      <c r="U18" s="20"/>
      <c r="V18" s="16"/>
      <c r="W18" s="27"/>
      <c r="X18" s="27"/>
      <c r="Y18" s="25"/>
      <c r="Z18" s="40"/>
      <c r="AA18" s="21"/>
      <c r="AB18" s="27"/>
      <c r="AC18" s="27"/>
      <c r="AD18" s="25"/>
      <c r="AE18" s="40"/>
      <c r="AF18" s="21"/>
      <c r="AG18" s="27"/>
      <c r="AH18" s="27"/>
      <c r="AI18" s="25"/>
      <c r="AJ18" s="16"/>
      <c r="AK18" s="16"/>
      <c r="AL18" s="27"/>
      <c r="AM18" s="27"/>
      <c r="AN18" s="21"/>
      <c r="AO18" s="20"/>
      <c r="AP18" s="16"/>
      <c r="AQ18" s="27"/>
      <c r="AR18" s="27"/>
      <c r="AS18" s="25"/>
      <c r="AT18" s="40"/>
      <c r="AU18" s="21"/>
      <c r="AV18" s="27"/>
      <c r="AW18" s="27"/>
      <c r="AX18" s="25"/>
      <c r="AY18" s="16"/>
      <c r="AZ18" s="16"/>
      <c r="BA18" s="16"/>
      <c r="BB18" s="27"/>
      <c r="BC18" s="21"/>
      <c r="BD18" s="16"/>
    </row>
    <row r="19" spans="1:56" x14ac:dyDescent="0.2">
      <c r="A19" s="16"/>
      <c r="B19" s="16"/>
      <c r="C19" s="27"/>
      <c r="D19" s="27"/>
      <c r="E19" s="29"/>
      <c r="F19" s="20"/>
      <c r="G19" s="16"/>
      <c r="H19" s="21"/>
      <c r="I19" s="27"/>
      <c r="J19" s="29"/>
      <c r="K19" s="20"/>
      <c r="L19" s="16"/>
      <c r="M19" s="27"/>
      <c r="N19" s="27"/>
      <c r="O19" s="21"/>
      <c r="P19" s="40"/>
      <c r="Q19" s="21"/>
      <c r="R19" s="27"/>
      <c r="S19" s="27"/>
      <c r="T19" s="25"/>
      <c r="U19" s="20"/>
      <c r="V19" s="16"/>
      <c r="W19" s="27"/>
      <c r="X19" s="27"/>
      <c r="Y19" s="25"/>
      <c r="Z19" s="20"/>
      <c r="AA19" s="21"/>
      <c r="AB19" s="27"/>
      <c r="AC19" s="27"/>
      <c r="AD19" s="25"/>
      <c r="AE19" s="40"/>
      <c r="AF19" s="21"/>
      <c r="AG19" s="27"/>
      <c r="AH19" s="27"/>
      <c r="AI19" s="25"/>
      <c r="AJ19" s="16"/>
      <c r="AK19" s="16"/>
      <c r="AL19" s="27"/>
      <c r="AM19" s="27"/>
      <c r="AN19" s="21"/>
      <c r="AO19" s="20"/>
      <c r="AP19" s="16"/>
      <c r="AQ19" s="27"/>
      <c r="AR19" s="27"/>
      <c r="AS19" s="29"/>
      <c r="AT19" s="20"/>
      <c r="AU19" s="16"/>
      <c r="AV19" s="16"/>
      <c r="AW19" s="16"/>
      <c r="AX19" s="29"/>
      <c r="AY19" s="16"/>
      <c r="AZ19" s="16"/>
      <c r="BA19" s="16"/>
      <c r="BB19" s="27"/>
      <c r="BC19" s="21"/>
      <c r="BD19" s="16"/>
    </row>
    <row r="20" spans="1:56" ht="12.75" thickBot="1" x14ac:dyDescent="0.25">
      <c r="A20" s="16"/>
      <c r="B20" s="16"/>
      <c r="C20" s="27"/>
      <c r="D20" s="27"/>
      <c r="E20" s="25"/>
      <c r="F20" s="58"/>
      <c r="G20" s="50"/>
      <c r="H20" s="50"/>
      <c r="I20" s="47"/>
      <c r="J20" s="48"/>
      <c r="K20" s="49"/>
      <c r="L20" s="50"/>
      <c r="M20" s="47"/>
      <c r="N20" s="47"/>
      <c r="O20" s="50"/>
      <c r="P20" s="51"/>
      <c r="Q20" s="46"/>
      <c r="R20" s="47"/>
      <c r="S20" s="47"/>
      <c r="T20" s="48"/>
      <c r="U20" s="49"/>
      <c r="V20" s="50"/>
      <c r="W20" s="47"/>
      <c r="X20" s="47"/>
      <c r="Y20" s="48"/>
      <c r="Z20" s="51"/>
      <c r="AA20" s="46"/>
      <c r="AB20" s="47"/>
      <c r="AC20" s="47"/>
      <c r="AD20" s="48"/>
      <c r="AE20" s="51"/>
      <c r="AF20" s="46"/>
      <c r="AG20" s="47"/>
      <c r="AH20" s="47"/>
      <c r="AI20" s="48"/>
      <c r="AJ20" s="59"/>
      <c r="AK20" s="50"/>
      <c r="AL20" s="47"/>
      <c r="AM20" s="47"/>
      <c r="AN20" s="50"/>
      <c r="AO20" s="51"/>
      <c r="AP20" s="46"/>
      <c r="AQ20" s="47"/>
      <c r="AR20" s="47"/>
      <c r="AS20" s="48"/>
      <c r="AT20" s="51"/>
      <c r="AU20" s="46"/>
      <c r="AV20" s="47"/>
      <c r="AW20" s="47"/>
      <c r="AX20" s="48"/>
      <c r="AY20" s="60"/>
      <c r="AZ20" s="21"/>
      <c r="BA20" s="27"/>
      <c r="BB20" s="27"/>
      <c r="BC20" s="21"/>
      <c r="BD20" s="16"/>
    </row>
    <row r="21" spans="1:56" x14ac:dyDescent="0.2">
      <c r="A21" s="9"/>
      <c r="B21" s="13"/>
      <c r="C21" s="10"/>
      <c r="D21" s="10"/>
      <c r="E21" s="14"/>
      <c r="F21" s="9"/>
      <c r="G21" s="9"/>
      <c r="H21" s="13"/>
      <c r="I21" s="10"/>
      <c r="J21" s="11"/>
      <c r="K21" s="61"/>
      <c r="L21" s="13"/>
      <c r="M21" s="10"/>
      <c r="N21" s="10"/>
      <c r="O21" s="13"/>
      <c r="P21" s="12"/>
      <c r="Q21" s="9"/>
      <c r="R21" s="10"/>
      <c r="S21" s="10"/>
      <c r="T21" s="11"/>
      <c r="U21" s="40"/>
      <c r="V21" s="21"/>
      <c r="W21" s="5"/>
      <c r="X21" s="5"/>
      <c r="Y21" s="25"/>
      <c r="Z21" s="9"/>
      <c r="AA21" s="13"/>
      <c r="AB21" s="10"/>
      <c r="AC21" s="10"/>
      <c r="AD21" s="11"/>
      <c r="AE21" s="16"/>
      <c r="AF21" s="21"/>
      <c r="AG21" s="27"/>
      <c r="AH21" s="27"/>
      <c r="AI21" s="25"/>
      <c r="AJ21" s="12"/>
      <c r="AK21" s="9"/>
      <c r="AL21" s="10"/>
      <c r="AM21" s="10"/>
      <c r="AN21" s="14"/>
      <c r="AO21" s="21"/>
      <c r="AP21" s="16"/>
      <c r="AQ21" s="27"/>
      <c r="AR21" s="27"/>
      <c r="AS21" s="27"/>
      <c r="AT21" s="21"/>
      <c r="AU21" s="60"/>
      <c r="AV21" s="21"/>
      <c r="AW21" s="27"/>
      <c r="AX21" s="27"/>
      <c r="AY21" s="21"/>
      <c r="AZ21" s="16"/>
    </row>
    <row r="22" spans="1:56" x14ac:dyDescent="0.2">
      <c r="A22" s="60"/>
      <c r="B22" s="21"/>
      <c r="C22" s="62" t="s">
        <v>85</v>
      </c>
      <c r="D22" s="63" t="s">
        <v>15</v>
      </c>
      <c r="E22" s="25"/>
      <c r="F22" s="16"/>
      <c r="G22" s="16"/>
      <c r="H22" s="64" t="s">
        <v>2</v>
      </c>
      <c r="I22" s="24" t="s">
        <v>3</v>
      </c>
      <c r="J22" s="25"/>
      <c r="K22" s="40"/>
      <c r="L22" s="21"/>
      <c r="M22" s="23" t="s">
        <v>86</v>
      </c>
      <c r="N22" s="24" t="s">
        <v>87</v>
      </c>
      <c r="O22" s="21"/>
      <c r="P22" s="20"/>
      <c r="Q22" s="16"/>
      <c r="R22" s="30" t="s">
        <v>88</v>
      </c>
      <c r="S22" s="31" t="s">
        <v>19</v>
      </c>
      <c r="T22" s="25"/>
      <c r="U22" s="40"/>
      <c r="V22" s="21"/>
      <c r="W22" s="27"/>
      <c r="X22" s="27"/>
      <c r="Y22" s="25"/>
      <c r="Z22" s="16"/>
      <c r="AA22" s="21"/>
      <c r="AB22" s="26" t="s">
        <v>42</v>
      </c>
      <c r="AC22" s="27" t="s">
        <v>52</v>
      </c>
      <c r="AD22" s="25"/>
      <c r="AE22" s="16"/>
      <c r="AF22" s="21"/>
      <c r="AG22" s="23" t="s">
        <v>12</v>
      </c>
      <c r="AH22" s="24" t="s">
        <v>89</v>
      </c>
      <c r="AI22" s="25"/>
      <c r="AJ22" s="20"/>
      <c r="AK22" s="16"/>
      <c r="AL22" s="23" t="s">
        <v>90</v>
      </c>
      <c r="AM22" s="24" t="s">
        <v>91</v>
      </c>
      <c r="AN22" s="25"/>
      <c r="AO22" s="21"/>
      <c r="AP22" s="16"/>
      <c r="AQ22" s="27"/>
      <c r="AR22" s="27"/>
      <c r="AS22" s="27"/>
      <c r="AT22" s="21"/>
      <c r="AU22" s="60"/>
      <c r="AV22" s="21"/>
      <c r="AW22" s="27"/>
    </row>
    <row r="23" spans="1:56" x14ac:dyDescent="0.2">
      <c r="A23" s="60"/>
      <c r="B23" s="21"/>
      <c r="C23" s="63">
        <v>1814</v>
      </c>
      <c r="D23" s="63" t="s">
        <v>94</v>
      </c>
      <c r="E23" s="25">
        <f>SUM(1899-C23)</f>
        <v>85</v>
      </c>
      <c r="F23" s="16"/>
      <c r="G23" s="16"/>
      <c r="H23" s="66" t="s">
        <v>72</v>
      </c>
      <c r="I23" s="24" t="s">
        <v>95</v>
      </c>
      <c r="J23" s="37" t="s">
        <v>96</v>
      </c>
      <c r="K23" s="40"/>
      <c r="L23" s="21"/>
      <c r="M23" s="24">
        <v>1834</v>
      </c>
      <c r="N23" s="24" t="s">
        <v>97</v>
      </c>
      <c r="O23" s="33">
        <f>SUM(1921-M23)</f>
        <v>87</v>
      </c>
      <c r="P23" s="20"/>
      <c r="Q23" s="16"/>
      <c r="R23" s="31">
        <v>1844</v>
      </c>
      <c r="S23" s="39" t="s">
        <v>98</v>
      </c>
      <c r="T23" s="25">
        <f>SUM(1902 -R23)</f>
        <v>58</v>
      </c>
      <c r="U23" s="20"/>
      <c r="V23" s="21"/>
      <c r="W23" s="27"/>
      <c r="X23" s="27"/>
      <c r="Y23" s="25"/>
      <c r="Z23" s="20"/>
      <c r="AA23" s="21"/>
      <c r="AB23" s="24">
        <v>1847</v>
      </c>
      <c r="AC23" s="24" t="s">
        <v>99</v>
      </c>
      <c r="AD23" s="37">
        <f>SUM(1915-AB23)</f>
        <v>68</v>
      </c>
      <c r="AE23" s="16"/>
      <c r="AF23" s="21"/>
      <c r="AG23" s="24" t="s">
        <v>100</v>
      </c>
      <c r="AH23" s="24" t="s">
        <v>101</v>
      </c>
      <c r="AI23" s="25">
        <v>52</v>
      </c>
      <c r="AJ23" s="20"/>
      <c r="AK23" s="16"/>
      <c r="AL23" s="27"/>
      <c r="AM23" s="27"/>
      <c r="AN23" s="67"/>
      <c r="AO23" s="21"/>
      <c r="AP23" s="60"/>
      <c r="AQ23" s="27"/>
      <c r="AR23" s="27"/>
      <c r="AT23" s="4"/>
      <c r="AU23" s="4"/>
    </row>
    <row r="24" spans="1:56" x14ac:dyDescent="0.2">
      <c r="A24" s="60"/>
      <c r="B24" s="21"/>
      <c r="C24" s="62"/>
      <c r="D24" s="63"/>
      <c r="E24" s="25"/>
      <c r="F24" s="16"/>
      <c r="G24" s="16"/>
      <c r="H24" s="21"/>
      <c r="I24" s="27"/>
      <c r="J24" s="25"/>
      <c r="K24" s="40"/>
      <c r="L24" s="21"/>
      <c r="M24" s="27"/>
      <c r="N24" s="27"/>
      <c r="O24" s="21"/>
      <c r="P24" s="20"/>
      <c r="Q24" s="16"/>
      <c r="R24" s="27"/>
      <c r="S24" s="27"/>
      <c r="T24" s="25"/>
      <c r="U24" s="20"/>
      <c r="V24" s="21"/>
      <c r="W24" s="305" t="s">
        <v>55</v>
      </c>
      <c r="X24" s="306"/>
      <c r="Y24" s="25"/>
      <c r="Z24" s="20"/>
      <c r="AA24" s="21"/>
      <c r="AB24" s="23"/>
      <c r="AC24" s="24"/>
      <c r="AD24" s="25"/>
      <c r="AE24" s="16"/>
      <c r="AF24" s="21"/>
      <c r="AG24" s="27"/>
      <c r="AH24" s="27"/>
      <c r="AI24" s="25"/>
      <c r="AJ24" s="20"/>
      <c r="AK24" s="16"/>
      <c r="AL24" s="27"/>
      <c r="AM24" s="27"/>
      <c r="AN24" s="67"/>
      <c r="AT24" s="4"/>
      <c r="AU24" s="4"/>
    </row>
    <row r="25" spans="1:56" x14ac:dyDescent="0.2">
      <c r="A25" s="60"/>
      <c r="B25" s="21"/>
      <c r="C25" s="23" t="s">
        <v>85</v>
      </c>
      <c r="D25" s="24" t="s">
        <v>105</v>
      </c>
      <c r="E25" s="25"/>
      <c r="F25" s="16"/>
      <c r="G25" s="16"/>
      <c r="H25" s="64" t="s">
        <v>2</v>
      </c>
      <c r="I25" s="44" t="s">
        <v>4</v>
      </c>
      <c r="J25" s="25"/>
      <c r="K25" s="20"/>
      <c r="L25" s="21"/>
      <c r="M25" s="23" t="s">
        <v>86</v>
      </c>
      <c r="N25" s="24" t="s">
        <v>8</v>
      </c>
      <c r="O25" s="21"/>
      <c r="P25" s="20"/>
      <c r="Q25" s="16"/>
      <c r="R25" s="43" t="s">
        <v>88</v>
      </c>
      <c r="S25" s="44" t="s">
        <v>106</v>
      </c>
      <c r="T25" s="25"/>
      <c r="U25" s="40"/>
      <c r="V25" s="21"/>
      <c r="W25" s="27"/>
      <c r="X25" s="27"/>
      <c r="Y25" s="25"/>
      <c r="Z25" s="20"/>
      <c r="AA25" s="21"/>
      <c r="AB25" s="24"/>
      <c r="AC25" s="24"/>
      <c r="AD25" s="37"/>
      <c r="AE25" s="60"/>
      <c r="AF25" s="21"/>
      <c r="AG25" s="5"/>
      <c r="AH25" s="5"/>
      <c r="AJ25" s="20"/>
      <c r="AK25" s="16"/>
      <c r="AL25" s="27"/>
      <c r="AM25" s="27"/>
      <c r="AN25" s="67"/>
      <c r="AR25" s="27"/>
      <c r="AT25" s="4"/>
      <c r="AU25" s="4"/>
    </row>
    <row r="26" spans="1:56" x14ac:dyDescent="0.2">
      <c r="A26" s="60"/>
      <c r="B26" s="21"/>
      <c r="C26" s="24">
        <v>1844</v>
      </c>
      <c r="D26" s="24" t="s">
        <v>109</v>
      </c>
      <c r="E26" s="37">
        <f>SUM(1909-C26)</f>
        <v>65</v>
      </c>
      <c r="F26" s="16"/>
      <c r="G26" s="16"/>
      <c r="H26" s="69">
        <v>1875</v>
      </c>
      <c r="I26" s="24" t="s">
        <v>110</v>
      </c>
      <c r="J26" s="25">
        <f>SUM(1929-H26)</f>
        <v>54</v>
      </c>
      <c r="K26" s="20"/>
      <c r="L26" s="21"/>
      <c r="M26" s="24">
        <v>1833</v>
      </c>
      <c r="N26" s="24" t="s">
        <v>111</v>
      </c>
      <c r="O26" s="21">
        <f>SUM(1926-M26)</f>
        <v>93</v>
      </c>
      <c r="P26" s="20"/>
      <c r="Q26" s="16"/>
      <c r="R26" s="44">
        <v>1849</v>
      </c>
      <c r="S26" s="24" t="s">
        <v>112</v>
      </c>
      <c r="T26" s="25">
        <f>SUM(1929-R26)</f>
        <v>80</v>
      </c>
      <c r="U26" s="40"/>
      <c r="V26" s="21"/>
      <c r="W26" s="27"/>
      <c r="X26" s="27"/>
      <c r="Y26" s="25"/>
      <c r="Z26" s="20"/>
      <c r="AA26" s="21"/>
      <c r="AB26" s="23"/>
      <c r="AC26" s="24"/>
      <c r="AD26" s="25"/>
      <c r="AE26" s="16"/>
      <c r="AF26" s="21"/>
      <c r="AG26" s="5"/>
      <c r="AH26" s="5"/>
      <c r="AJ26" s="20"/>
      <c r="AK26" s="16"/>
      <c r="AL26" s="27"/>
      <c r="AM26" s="27"/>
      <c r="AN26" s="67"/>
      <c r="AO26" s="21"/>
      <c r="AP26" s="60"/>
      <c r="AQ26" s="27"/>
      <c r="AR26" s="27"/>
      <c r="AT26" s="4"/>
      <c r="AU26" s="4"/>
    </row>
    <row r="27" spans="1:56" x14ac:dyDescent="0.2">
      <c r="A27" s="16"/>
      <c r="B27" s="21"/>
      <c r="C27" s="27"/>
      <c r="D27" s="27"/>
      <c r="E27" s="25"/>
      <c r="F27" s="16"/>
      <c r="G27" s="16"/>
      <c r="H27" s="21"/>
      <c r="I27" s="27"/>
      <c r="J27" s="25"/>
      <c r="K27" s="20"/>
      <c r="L27" s="21"/>
      <c r="M27" s="38"/>
      <c r="N27" s="27"/>
      <c r="O27" s="21"/>
      <c r="P27" s="20"/>
      <c r="Q27" s="16"/>
      <c r="R27" s="27"/>
      <c r="S27" s="27"/>
      <c r="T27" s="25"/>
      <c r="U27" s="40"/>
      <c r="V27" s="21"/>
      <c r="W27" s="27"/>
      <c r="X27" s="27"/>
      <c r="Y27" s="25"/>
      <c r="Z27" s="20"/>
      <c r="AA27" s="21"/>
      <c r="AB27" s="55"/>
      <c r="AC27" s="24"/>
      <c r="AD27" s="57"/>
      <c r="AE27" s="60"/>
      <c r="AF27" s="21"/>
      <c r="AG27" s="27"/>
      <c r="AH27" s="27"/>
      <c r="AI27" s="25"/>
      <c r="AJ27" s="20"/>
      <c r="AK27" s="16"/>
      <c r="AL27" s="27"/>
      <c r="AM27" s="27"/>
      <c r="AN27" s="67"/>
      <c r="AO27" s="21"/>
      <c r="AP27" s="60"/>
      <c r="AQ27" s="27"/>
      <c r="AR27" s="27"/>
      <c r="AT27" s="4"/>
      <c r="AU27" s="4"/>
    </row>
    <row r="28" spans="1:56" x14ac:dyDescent="0.2">
      <c r="A28" s="60"/>
      <c r="B28" s="21"/>
      <c r="C28" s="27"/>
      <c r="D28" s="27"/>
      <c r="E28" s="25"/>
      <c r="F28" s="16"/>
      <c r="G28" s="16"/>
      <c r="H28" s="64"/>
      <c r="I28" s="24"/>
      <c r="J28" s="42"/>
      <c r="K28" s="32"/>
      <c r="L28" s="33"/>
      <c r="M28" s="27"/>
      <c r="N28" s="27"/>
      <c r="O28" s="21"/>
      <c r="P28" s="20"/>
      <c r="Q28" s="16"/>
      <c r="R28" s="27"/>
      <c r="S28" s="27"/>
      <c r="T28" s="25"/>
      <c r="U28" s="40"/>
      <c r="V28" s="21"/>
      <c r="W28" s="27"/>
      <c r="X28" s="27"/>
      <c r="Y28" s="25"/>
      <c r="Z28" s="20"/>
      <c r="AA28" s="21"/>
      <c r="AB28" s="27"/>
      <c r="AC28" s="27"/>
      <c r="AD28" s="25"/>
      <c r="AE28" s="60"/>
      <c r="AF28" s="21"/>
      <c r="AG28" s="27"/>
      <c r="AH28" s="27"/>
      <c r="AI28" s="25"/>
      <c r="AJ28" s="20"/>
      <c r="AK28" s="16"/>
      <c r="AL28" s="27"/>
      <c r="AM28" s="27"/>
      <c r="AN28" s="67"/>
      <c r="AO28" s="21"/>
      <c r="AP28" s="60"/>
      <c r="AQ28" s="27"/>
      <c r="AR28" s="27"/>
      <c r="AT28" s="4"/>
      <c r="AU28" s="4"/>
    </row>
    <row r="29" spans="1:56" x14ac:dyDescent="0.2">
      <c r="A29" s="60"/>
      <c r="B29" s="21"/>
      <c r="C29" s="27"/>
      <c r="D29" s="27"/>
      <c r="E29" s="25"/>
      <c r="F29" s="16"/>
      <c r="G29" s="16"/>
      <c r="H29" s="71"/>
      <c r="I29" s="31"/>
      <c r="J29" s="72"/>
      <c r="K29" s="73"/>
      <c r="L29" s="21"/>
      <c r="M29" s="27"/>
      <c r="N29" s="27"/>
      <c r="O29" s="21"/>
      <c r="P29" s="20"/>
      <c r="Q29" s="16"/>
      <c r="R29" s="27"/>
      <c r="S29" s="27"/>
      <c r="T29" s="25"/>
      <c r="U29" s="40"/>
      <c r="V29" s="21"/>
      <c r="W29" s="27"/>
      <c r="X29" s="27"/>
      <c r="Y29" s="25"/>
      <c r="Z29" s="20"/>
      <c r="AA29" s="21"/>
      <c r="AB29" s="27"/>
      <c r="AC29" s="27"/>
      <c r="AD29" s="25"/>
      <c r="AE29" s="60"/>
      <c r="AF29" s="21"/>
      <c r="AG29" s="27"/>
      <c r="AH29" s="27"/>
      <c r="AI29" s="25"/>
      <c r="AJ29" s="20"/>
      <c r="AK29" s="16"/>
      <c r="AL29" s="27"/>
      <c r="AM29" s="27"/>
      <c r="AN29" s="67"/>
      <c r="AO29" s="21"/>
      <c r="AP29" s="60"/>
      <c r="AQ29" s="27"/>
      <c r="AR29" s="27"/>
      <c r="AT29" s="4"/>
      <c r="AU29" s="4"/>
    </row>
    <row r="30" spans="1:56" x14ac:dyDescent="0.2">
      <c r="A30" s="60"/>
      <c r="B30" s="21"/>
      <c r="C30" s="27"/>
      <c r="D30" s="27"/>
      <c r="E30" s="25"/>
      <c r="F30" s="16"/>
      <c r="G30" s="16"/>
      <c r="H30" s="21"/>
      <c r="I30" s="27"/>
      <c r="J30" s="25"/>
      <c r="K30" s="40"/>
      <c r="L30" s="21"/>
      <c r="M30" s="38"/>
      <c r="N30" s="27"/>
      <c r="O30" s="21"/>
      <c r="P30" s="20"/>
      <c r="Q30" s="16"/>
      <c r="R30" s="27"/>
      <c r="S30" s="27"/>
      <c r="T30" s="25"/>
      <c r="U30" s="40"/>
      <c r="V30" s="21"/>
      <c r="W30" s="27"/>
      <c r="X30" s="27"/>
      <c r="Y30" s="25"/>
      <c r="Z30" s="20"/>
      <c r="AA30" s="21"/>
      <c r="AB30" s="27"/>
      <c r="AC30" s="27"/>
      <c r="AD30" s="25"/>
      <c r="AE30" s="60"/>
      <c r="AF30" s="21"/>
      <c r="AG30" s="27"/>
      <c r="AH30" s="27"/>
      <c r="AI30" s="25"/>
      <c r="AJ30" s="20"/>
      <c r="AK30" s="16"/>
      <c r="AL30" s="27"/>
      <c r="AM30" s="27"/>
      <c r="AN30" s="67"/>
      <c r="AO30" s="21"/>
      <c r="AP30" s="60"/>
      <c r="AQ30" s="27"/>
      <c r="AR30" s="27"/>
      <c r="AT30" s="4"/>
      <c r="AU30" s="4"/>
    </row>
    <row r="31" spans="1:56" ht="12.75" thickBot="1" x14ac:dyDescent="0.25">
      <c r="A31" s="46"/>
      <c r="B31" s="46"/>
      <c r="C31" s="47"/>
      <c r="D31" s="47"/>
      <c r="E31" s="48"/>
      <c r="F31" s="46"/>
      <c r="G31" s="50"/>
      <c r="H31" s="50"/>
      <c r="I31" s="47"/>
      <c r="J31" s="48"/>
      <c r="K31" s="51"/>
      <c r="L31" s="46"/>
      <c r="M31" s="47"/>
      <c r="N31" s="47"/>
      <c r="O31" s="46"/>
      <c r="P31" s="20"/>
      <c r="Q31" s="16"/>
      <c r="R31" s="27"/>
      <c r="S31" s="27"/>
      <c r="T31" s="25"/>
      <c r="U31" s="51"/>
      <c r="V31" s="46"/>
      <c r="W31" s="47"/>
      <c r="X31" s="47"/>
      <c r="Y31" s="48"/>
      <c r="Z31" s="51"/>
      <c r="AA31" s="46"/>
      <c r="AB31" s="47"/>
      <c r="AC31" s="47"/>
      <c r="AD31" s="48"/>
      <c r="AE31" s="46"/>
      <c r="AF31" s="50"/>
      <c r="AG31" s="47"/>
      <c r="AH31" s="47"/>
      <c r="AI31" s="48"/>
      <c r="AJ31" s="51"/>
      <c r="AK31" s="46"/>
      <c r="AL31" s="47"/>
      <c r="AM31" s="47"/>
      <c r="AN31" s="74"/>
      <c r="AO31" s="16"/>
      <c r="AP31" s="4"/>
      <c r="AQ31" s="5"/>
      <c r="AR31" s="5"/>
      <c r="AT31" s="4"/>
      <c r="AU31" s="4"/>
    </row>
    <row r="32" spans="1:56" x14ac:dyDescent="0.2">
      <c r="A32" s="9"/>
      <c r="B32" s="13"/>
      <c r="C32" s="10"/>
      <c r="D32" s="10"/>
      <c r="E32" s="9"/>
      <c r="F32" s="61"/>
      <c r="G32" s="75"/>
      <c r="H32" s="13"/>
      <c r="I32" s="10"/>
      <c r="J32" s="11"/>
      <c r="K32" s="12"/>
      <c r="L32" s="13"/>
      <c r="M32" s="10"/>
      <c r="N32" s="10"/>
      <c r="O32" s="11"/>
      <c r="P32" s="61"/>
      <c r="Q32" s="75"/>
      <c r="R32" s="10"/>
      <c r="S32" s="10"/>
      <c r="T32" s="11"/>
      <c r="U32" s="12"/>
      <c r="V32" s="13"/>
      <c r="W32" s="10"/>
      <c r="X32" s="10"/>
      <c r="Y32" s="11"/>
      <c r="Z32" s="61"/>
      <c r="AA32" s="13"/>
      <c r="AB32" s="10"/>
      <c r="AC32" s="10"/>
      <c r="AD32" s="11"/>
      <c r="AE32" s="12"/>
      <c r="AF32" s="9"/>
      <c r="AG32" s="10"/>
      <c r="AH32" s="10"/>
      <c r="AI32" s="11"/>
      <c r="AJ32" s="4"/>
      <c r="AK32" s="4"/>
      <c r="AL32" s="5"/>
      <c r="AM32" s="5"/>
      <c r="AO32" s="16"/>
      <c r="AP32" s="16"/>
      <c r="AQ32" s="27"/>
      <c r="AR32" s="27"/>
      <c r="AS32" s="16"/>
      <c r="AT32" s="21"/>
      <c r="AU32" s="60"/>
      <c r="AV32" s="21"/>
      <c r="AW32" s="27"/>
      <c r="AX32" s="16"/>
      <c r="AY32" s="16"/>
    </row>
    <row r="33" spans="1:56" x14ac:dyDescent="0.2">
      <c r="A33" s="16"/>
      <c r="B33" s="21"/>
      <c r="C33" s="23" t="s">
        <v>12</v>
      </c>
      <c r="D33" s="24" t="s">
        <v>118</v>
      </c>
      <c r="E33" s="21"/>
      <c r="F33" s="40"/>
      <c r="G33" s="60"/>
      <c r="H33" s="71" t="s">
        <v>119</v>
      </c>
      <c r="I33" s="31" t="s">
        <v>120</v>
      </c>
      <c r="J33" s="25"/>
      <c r="K33" s="20"/>
      <c r="L33" s="21"/>
      <c r="M33" s="26" t="s">
        <v>92</v>
      </c>
      <c r="N33" s="27" t="s">
        <v>82</v>
      </c>
      <c r="O33" s="25"/>
      <c r="P33" s="20"/>
      <c r="Q33" s="16"/>
      <c r="R33" s="23" t="s">
        <v>121</v>
      </c>
      <c r="S33" s="24" t="s">
        <v>89</v>
      </c>
      <c r="T33" s="25"/>
      <c r="U33" s="20"/>
      <c r="V33" s="21"/>
      <c r="W33" s="62" t="s">
        <v>122</v>
      </c>
      <c r="X33" s="63" t="s">
        <v>123</v>
      </c>
      <c r="Y33" s="25"/>
      <c r="Z33" s="40"/>
      <c r="AA33" s="21"/>
      <c r="AB33" s="310" t="s">
        <v>124</v>
      </c>
      <c r="AC33" s="310"/>
      <c r="AD33" s="311"/>
      <c r="AE33" s="20"/>
      <c r="AF33" s="16"/>
      <c r="AG33" s="62" t="s">
        <v>125</v>
      </c>
      <c r="AH33" s="63" t="s">
        <v>37</v>
      </c>
      <c r="AI33" s="25"/>
      <c r="AJ33" s="4"/>
      <c r="AK33" s="4"/>
      <c r="AL33" s="5"/>
      <c r="AM33" s="5"/>
      <c r="AO33" s="4"/>
      <c r="AP33" s="4"/>
      <c r="AQ33" s="5"/>
      <c r="AR33" s="5"/>
      <c r="AT33" s="16"/>
      <c r="AU33" s="16"/>
      <c r="AV33" s="16"/>
      <c r="AW33" s="16"/>
      <c r="AX33" s="16"/>
    </row>
    <row r="34" spans="1:56" x14ac:dyDescent="0.2">
      <c r="A34" s="16"/>
      <c r="B34" s="16"/>
      <c r="C34" s="24" t="s">
        <v>127</v>
      </c>
      <c r="D34" s="24" t="s">
        <v>128</v>
      </c>
      <c r="E34" s="21">
        <v>1</v>
      </c>
      <c r="F34" s="40"/>
      <c r="G34" s="60"/>
      <c r="H34" s="77">
        <v>1830</v>
      </c>
      <c r="I34" s="39" t="s">
        <v>129</v>
      </c>
      <c r="J34" s="25">
        <f>SUM(1902 -H34)</f>
        <v>72</v>
      </c>
      <c r="K34" s="20"/>
      <c r="L34" s="21"/>
      <c r="M34" s="27">
        <v>1844</v>
      </c>
      <c r="N34" s="24" t="s">
        <v>130</v>
      </c>
      <c r="O34" s="25">
        <v>83</v>
      </c>
      <c r="P34" s="40"/>
      <c r="Q34" s="60"/>
      <c r="R34" s="24">
        <v>1847</v>
      </c>
      <c r="S34" s="24" t="s">
        <v>131</v>
      </c>
      <c r="T34" s="37">
        <f>SUM(1922-R34)</f>
        <v>75</v>
      </c>
      <c r="U34" s="20"/>
      <c r="V34" s="21"/>
      <c r="W34" s="63">
        <v>1869</v>
      </c>
      <c r="X34" s="24" t="s">
        <v>132</v>
      </c>
      <c r="Y34" s="25">
        <f>SUM(1923-W34)</f>
        <v>54</v>
      </c>
      <c r="Z34" s="40"/>
      <c r="AA34" s="21"/>
      <c r="AB34" s="310"/>
      <c r="AC34" s="310"/>
      <c r="AD34" s="311"/>
      <c r="AE34" s="20"/>
      <c r="AF34" s="16"/>
      <c r="AG34" s="63">
        <v>1866</v>
      </c>
      <c r="AH34" s="24" t="s">
        <v>133</v>
      </c>
      <c r="AI34" s="25">
        <f>SUM(1927-AG34)</f>
        <v>61</v>
      </c>
      <c r="AJ34" s="4"/>
      <c r="AK34" s="4"/>
      <c r="AL34" s="5"/>
      <c r="AM34" s="5"/>
      <c r="AO34" s="4"/>
      <c r="AP34" s="4"/>
      <c r="AQ34" s="5"/>
      <c r="AR34" s="5"/>
      <c r="AT34" s="4"/>
      <c r="AU34" s="4"/>
    </row>
    <row r="35" spans="1:56" x14ac:dyDescent="0.2">
      <c r="A35" s="16"/>
      <c r="B35" s="16"/>
      <c r="C35" s="27"/>
      <c r="D35" s="27"/>
      <c r="E35" s="21"/>
      <c r="F35" s="20"/>
      <c r="G35" s="16"/>
      <c r="H35" s="21"/>
      <c r="I35" s="27"/>
      <c r="J35" s="25"/>
      <c r="K35" s="20"/>
      <c r="L35" s="21"/>
      <c r="M35" s="27"/>
      <c r="N35" s="27"/>
      <c r="O35" s="25"/>
      <c r="P35" s="20"/>
      <c r="Q35" s="16"/>
      <c r="R35" s="27"/>
      <c r="S35" s="27"/>
      <c r="T35" s="25"/>
      <c r="U35" s="20"/>
      <c r="V35" s="21"/>
      <c r="W35" s="27"/>
      <c r="X35" s="27"/>
      <c r="Y35" s="25"/>
      <c r="Z35" s="40"/>
      <c r="AA35" s="21"/>
      <c r="AB35" s="27"/>
      <c r="AC35" s="27"/>
      <c r="AD35" s="25"/>
      <c r="AE35" s="20"/>
      <c r="AF35" s="16"/>
      <c r="AG35" s="27"/>
      <c r="AH35" s="27"/>
      <c r="AI35" s="25"/>
      <c r="AJ35" s="4"/>
      <c r="AK35" s="4"/>
      <c r="AL35" s="5"/>
      <c r="AM35" s="5"/>
      <c r="AO35" s="4"/>
      <c r="AP35" s="4"/>
      <c r="AQ35" s="5"/>
      <c r="AR35" s="5"/>
      <c r="AT35" s="4"/>
      <c r="AU35" s="4"/>
    </row>
    <row r="36" spans="1:56" x14ac:dyDescent="0.2">
      <c r="A36" s="16"/>
      <c r="B36" s="16"/>
      <c r="C36" s="27"/>
      <c r="D36" s="27"/>
      <c r="E36" s="21"/>
      <c r="F36" s="20"/>
      <c r="G36" s="16"/>
      <c r="H36" s="79" t="s">
        <v>119</v>
      </c>
      <c r="I36" s="63" t="s">
        <v>136</v>
      </c>
      <c r="J36" s="80"/>
      <c r="K36" s="20"/>
      <c r="L36" s="21"/>
      <c r="M36" s="27"/>
      <c r="N36" s="27"/>
      <c r="O36" s="25"/>
      <c r="P36" s="40"/>
      <c r="Q36" s="60"/>
      <c r="R36" s="23" t="s">
        <v>121</v>
      </c>
      <c r="S36" s="24" t="s">
        <v>3</v>
      </c>
      <c r="T36" s="25"/>
      <c r="U36" s="20"/>
      <c r="V36" s="21"/>
      <c r="W36" s="26" t="s">
        <v>122</v>
      </c>
      <c r="X36" s="27" t="s">
        <v>89</v>
      </c>
      <c r="Y36" s="25"/>
      <c r="Z36" s="40"/>
      <c r="AA36" s="21"/>
      <c r="AB36" s="5"/>
      <c r="AC36" s="5"/>
      <c r="AE36" s="20"/>
      <c r="AF36" s="16"/>
      <c r="AG36" s="27"/>
      <c r="AH36" s="27"/>
      <c r="AI36" s="25"/>
      <c r="AJ36" s="4"/>
      <c r="AK36" s="4"/>
      <c r="AL36" s="5"/>
      <c r="AM36" s="5"/>
      <c r="AO36" s="4"/>
      <c r="AP36" s="4"/>
      <c r="AQ36" s="5"/>
      <c r="AR36" s="5"/>
      <c r="AT36" s="4"/>
      <c r="AU36" s="4"/>
    </row>
    <row r="37" spans="1:56" x14ac:dyDescent="0.2">
      <c r="A37" s="16"/>
      <c r="B37" s="16"/>
      <c r="C37" s="27"/>
      <c r="D37" s="27"/>
      <c r="E37" s="21"/>
      <c r="F37" s="40"/>
      <c r="G37" s="60"/>
      <c r="H37" s="81">
        <v>1841</v>
      </c>
      <c r="I37" s="24" t="s">
        <v>138</v>
      </c>
      <c r="J37" s="25">
        <f>SUM(1923-H37)</f>
        <v>82</v>
      </c>
      <c r="K37" s="20"/>
      <c r="L37" s="21"/>
      <c r="M37" s="27"/>
      <c r="N37" s="27"/>
      <c r="O37" s="25"/>
      <c r="P37" s="40"/>
      <c r="Q37" s="60"/>
      <c r="R37" s="24" t="s">
        <v>139</v>
      </c>
      <c r="S37" s="24" t="s">
        <v>140</v>
      </c>
      <c r="T37" s="25">
        <v>83</v>
      </c>
      <c r="U37" s="20"/>
      <c r="V37" s="21"/>
      <c r="W37" s="27">
        <v>1865</v>
      </c>
      <c r="X37" s="82">
        <v>13810</v>
      </c>
      <c r="Y37" s="25">
        <v>72</v>
      </c>
      <c r="Z37" s="40"/>
      <c r="AA37" s="21"/>
      <c r="AB37" s="5"/>
      <c r="AC37" s="5"/>
      <c r="AE37" s="20"/>
      <c r="AF37" s="16"/>
      <c r="AG37" s="27"/>
      <c r="AH37" s="27"/>
      <c r="AI37" s="25"/>
      <c r="AJ37" s="4"/>
      <c r="AK37" s="4"/>
      <c r="AL37" s="5"/>
      <c r="AM37" s="5"/>
      <c r="AO37" s="4"/>
      <c r="AP37" s="4"/>
      <c r="AQ37" s="5"/>
      <c r="AR37" s="5"/>
      <c r="AT37" s="4"/>
      <c r="AU37" s="4"/>
    </row>
    <row r="38" spans="1:56" x14ac:dyDescent="0.2">
      <c r="A38" s="16"/>
      <c r="B38" s="16"/>
      <c r="C38" s="27"/>
      <c r="D38" s="27"/>
      <c r="E38" s="21"/>
      <c r="F38" s="40"/>
      <c r="G38" s="60"/>
      <c r="H38" s="81"/>
      <c r="I38" s="24"/>
      <c r="J38" s="25"/>
      <c r="K38" s="20"/>
      <c r="L38" s="21"/>
      <c r="M38" s="27"/>
      <c r="N38" s="27"/>
      <c r="O38" s="25"/>
      <c r="P38" s="40"/>
      <c r="Q38" s="60"/>
      <c r="R38" s="27"/>
      <c r="S38" s="27"/>
      <c r="T38" s="25"/>
      <c r="U38" s="20"/>
      <c r="V38" s="21"/>
      <c r="W38" s="27"/>
      <c r="X38" s="27"/>
      <c r="Y38" s="25"/>
      <c r="Z38" s="40"/>
      <c r="AA38" s="21"/>
      <c r="AB38" s="27"/>
      <c r="AC38" s="27"/>
      <c r="AD38" s="25"/>
      <c r="AE38" s="20"/>
      <c r="AF38" s="16"/>
      <c r="AG38" s="27"/>
      <c r="AH38" s="27"/>
      <c r="AI38" s="25"/>
      <c r="AJ38" s="4"/>
      <c r="AK38" s="4"/>
      <c r="AL38" s="5"/>
      <c r="AM38" s="5"/>
      <c r="AO38" s="4"/>
      <c r="AP38" s="4"/>
      <c r="AQ38" s="5"/>
      <c r="AR38" s="5"/>
      <c r="AT38" s="4"/>
      <c r="AU38" s="4"/>
    </row>
    <row r="39" spans="1:56" x14ac:dyDescent="0.2">
      <c r="A39" s="16"/>
      <c r="B39" s="16"/>
      <c r="C39" s="27"/>
      <c r="D39" s="27"/>
      <c r="E39" s="21"/>
      <c r="F39" s="40"/>
      <c r="G39" s="60"/>
      <c r="H39" s="81"/>
      <c r="I39" s="24"/>
      <c r="J39" s="25"/>
      <c r="K39" s="20"/>
      <c r="L39" s="21"/>
      <c r="M39" s="27"/>
      <c r="N39" s="27"/>
      <c r="O39" s="25"/>
      <c r="P39" s="40"/>
      <c r="Q39" s="60"/>
      <c r="R39" s="83" t="s">
        <v>144</v>
      </c>
      <c r="S39" s="38" t="s">
        <v>145</v>
      </c>
      <c r="T39" s="25"/>
      <c r="U39" s="20"/>
      <c r="V39" s="21"/>
      <c r="W39" s="312" t="s">
        <v>146</v>
      </c>
      <c r="X39" s="312"/>
      <c r="Y39" s="313"/>
      <c r="Z39" s="40"/>
      <c r="AA39" s="21"/>
      <c r="AB39" s="27"/>
      <c r="AC39" s="27"/>
      <c r="AD39" s="25"/>
      <c r="AE39" s="20"/>
      <c r="AF39" s="16"/>
      <c r="AG39" s="27"/>
      <c r="AH39" s="27"/>
      <c r="AI39" s="25"/>
      <c r="AJ39" s="4"/>
      <c r="AK39" s="4"/>
      <c r="AL39" s="5"/>
      <c r="AM39" s="5"/>
      <c r="AO39" s="4"/>
      <c r="AP39" s="4"/>
      <c r="AQ39" s="5"/>
      <c r="AR39" s="5"/>
      <c r="AT39" s="4"/>
      <c r="AU39" s="4"/>
    </row>
    <row r="40" spans="1:56" x14ac:dyDescent="0.2">
      <c r="A40" s="16"/>
      <c r="B40" s="16"/>
      <c r="C40" s="27"/>
      <c r="D40" s="27"/>
      <c r="E40" s="21"/>
      <c r="F40" s="40"/>
      <c r="G40" s="60"/>
      <c r="H40" s="81"/>
      <c r="I40" s="24"/>
      <c r="J40" s="25"/>
      <c r="K40" s="20"/>
      <c r="L40" s="21"/>
      <c r="M40" s="27"/>
      <c r="N40" s="27"/>
      <c r="O40" s="25"/>
      <c r="P40" s="40"/>
      <c r="Q40" s="60"/>
      <c r="R40" s="38" t="s">
        <v>43</v>
      </c>
      <c r="S40" s="38" t="s">
        <v>148</v>
      </c>
      <c r="T40" s="37">
        <f>SUM(1921-R40)</f>
        <v>72</v>
      </c>
      <c r="U40" s="20"/>
      <c r="V40" s="21"/>
      <c r="W40" s="312"/>
      <c r="X40" s="312"/>
      <c r="Y40" s="313"/>
      <c r="Z40" s="40"/>
      <c r="AA40" s="21"/>
      <c r="AB40" s="5"/>
      <c r="AC40" s="5"/>
      <c r="AE40" s="20"/>
      <c r="AF40" s="16"/>
      <c r="AG40" s="27"/>
      <c r="AH40" s="27"/>
      <c r="AI40" s="25"/>
      <c r="AJ40" s="4"/>
      <c r="AK40" s="4"/>
      <c r="AL40" s="5"/>
      <c r="AM40" s="5"/>
      <c r="AO40" s="4"/>
      <c r="AP40" s="4"/>
      <c r="AQ40" s="5"/>
      <c r="AR40" s="5"/>
      <c r="AT40" s="4"/>
      <c r="AU40" s="4"/>
    </row>
    <row r="41" spans="1:56" x14ac:dyDescent="0.2">
      <c r="A41" s="16"/>
      <c r="B41" s="16"/>
      <c r="C41" s="27"/>
      <c r="D41" s="27"/>
      <c r="E41" s="21"/>
      <c r="F41" s="40"/>
      <c r="G41" s="60"/>
      <c r="H41" s="21"/>
      <c r="I41" s="27"/>
      <c r="J41" s="25"/>
      <c r="K41" s="20"/>
      <c r="L41" s="21"/>
      <c r="M41" s="27"/>
      <c r="N41" s="27"/>
      <c r="O41" s="25"/>
      <c r="P41" s="40"/>
      <c r="Q41" s="60"/>
      <c r="R41" s="27"/>
      <c r="S41" s="27"/>
      <c r="T41" s="25"/>
      <c r="U41" s="20"/>
      <c r="V41" s="21"/>
      <c r="W41" s="27"/>
      <c r="X41" s="27"/>
      <c r="Y41" s="25"/>
      <c r="Z41" s="20"/>
      <c r="AA41" s="21"/>
      <c r="AB41" s="5"/>
      <c r="AC41" s="5"/>
      <c r="AE41" s="20"/>
      <c r="AF41" s="16"/>
      <c r="AG41" s="27"/>
      <c r="AH41" s="27"/>
      <c r="AI41" s="25"/>
      <c r="AJ41" s="4"/>
      <c r="AK41" s="4"/>
      <c r="AL41" s="5"/>
      <c r="AM41" s="5"/>
      <c r="AO41" s="4"/>
      <c r="AP41" s="4"/>
      <c r="AQ41" s="5"/>
      <c r="AR41" s="5"/>
      <c r="AT41" s="4"/>
      <c r="AU41" s="4"/>
    </row>
    <row r="42" spans="1:56" ht="12.75" thickBot="1" x14ac:dyDescent="0.25">
      <c r="A42" s="46"/>
      <c r="B42" s="46"/>
      <c r="C42" s="47"/>
      <c r="D42" s="47"/>
      <c r="E42" s="50"/>
      <c r="F42" s="49"/>
      <c r="G42" s="59"/>
      <c r="H42" s="50"/>
      <c r="I42" s="47"/>
      <c r="J42" s="48"/>
      <c r="K42" s="51"/>
      <c r="L42" s="50"/>
      <c r="M42" s="47"/>
      <c r="N42" s="47"/>
      <c r="O42" s="48"/>
      <c r="P42" s="49"/>
      <c r="Q42" s="59"/>
      <c r="R42" s="47"/>
      <c r="S42" s="47"/>
      <c r="T42" s="48"/>
      <c r="U42" s="51"/>
      <c r="V42" s="50"/>
      <c r="W42" s="47"/>
      <c r="X42" s="47"/>
      <c r="Y42" s="48"/>
      <c r="Z42" s="51"/>
      <c r="AA42" s="50"/>
      <c r="AB42" s="47"/>
      <c r="AC42" s="47"/>
      <c r="AD42" s="48"/>
      <c r="AE42" s="51"/>
      <c r="AF42" s="46"/>
      <c r="AG42" s="47"/>
      <c r="AH42" s="47"/>
      <c r="AI42" s="48"/>
      <c r="AJ42" s="4"/>
      <c r="AK42" s="4"/>
      <c r="AL42" s="5"/>
      <c r="AM42" s="5"/>
      <c r="AO42" s="4"/>
      <c r="AP42" s="4"/>
      <c r="AQ42" s="5"/>
      <c r="AR42" s="5"/>
      <c r="AT42" s="4"/>
      <c r="AU42" s="4"/>
      <c r="AY42" s="16"/>
    </row>
    <row r="43" spans="1:56" x14ac:dyDescent="0.2">
      <c r="A43" s="9"/>
      <c r="B43" s="9"/>
      <c r="C43" s="10"/>
      <c r="D43" s="10"/>
      <c r="E43" s="11"/>
      <c r="F43" s="75"/>
      <c r="G43" s="13"/>
      <c r="H43" s="13"/>
      <c r="I43" s="10"/>
      <c r="J43" s="11"/>
      <c r="K43" s="12"/>
      <c r="L43" s="9"/>
      <c r="M43" s="10"/>
      <c r="N43" s="10"/>
      <c r="O43" s="11"/>
      <c r="P43" s="12"/>
      <c r="Q43" s="9"/>
      <c r="R43" s="10"/>
      <c r="S43" s="10"/>
      <c r="T43" s="9"/>
      <c r="U43" s="12"/>
      <c r="V43" s="13"/>
      <c r="W43" s="10"/>
      <c r="X43" s="10"/>
      <c r="Y43" s="11"/>
      <c r="Z43" s="13"/>
      <c r="AA43" s="13"/>
      <c r="AB43" s="10"/>
      <c r="AC43" s="10"/>
      <c r="AD43" s="13"/>
      <c r="AE43" s="12"/>
      <c r="AF43" s="13"/>
      <c r="AG43" s="10"/>
      <c r="AH43" s="10"/>
      <c r="AI43" s="11"/>
      <c r="AJ43" s="75"/>
      <c r="AK43" s="75"/>
      <c r="AL43" s="10"/>
      <c r="AM43" s="10"/>
      <c r="AN43" s="11"/>
      <c r="AO43" s="4"/>
      <c r="AP43" s="4"/>
      <c r="AQ43" s="5"/>
      <c r="AR43" s="5"/>
      <c r="AT43" s="4"/>
      <c r="AU43" s="4"/>
      <c r="BC43" s="16"/>
      <c r="BD43" s="16"/>
    </row>
    <row r="44" spans="1:56" x14ac:dyDescent="0.2">
      <c r="A44" s="16"/>
      <c r="B44" s="16"/>
      <c r="C44" s="30" t="s">
        <v>152</v>
      </c>
      <c r="D44" s="31" t="s">
        <v>153</v>
      </c>
      <c r="E44" s="25"/>
      <c r="F44" s="60"/>
      <c r="G44" s="21"/>
      <c r="H44" s="79" t="s">
        <v>152</v>
      </c>
      <c r="I44" s="63" t="s">
        <v>87</v>
      </c>
      <c r="J44" s="25"/>
      <c r="K44" s="20"/>
      <c r="L44" s="16"/>
      <c r="M44" s="43" t="s">
        <v>154</v>
      </c>
      <c r="N44" s="44" t="s">
        <v>89</v>
      </c>
      <c r="O44" s="25"/>
      <c r="P44" s="20"/>
      <c r="Q44" s="16"/>
      <c r="R44" s="23" t="s">
        <v>102</v>
      </c>
      <c r="S44" s="24" t="s">
        <v>84</v>
      </c>
      <c r="T44" s="21"/>
      <c r="U44" s="20"/>
      <c r="V44" s="21"/>
      <c r="W44" s="23" t="s">
        <v>155</v>
      </c>
      <c r="X44" s="24" t="s">
        <v>10</v>
      </c>
      <c r="Y44" s="25"/>
      <c r="Z44" s="21"/>
      <c r="AA44" s="21"/>
      <c r="AB44" s="27"/>
      <c r="AC44" s="27"/>
      <c r="AD44" s="21"/>
      <c r="AE44" s="40"/>
      <c r="AF44" s="21"/>
      <c r="AG44" s="27"/>
      <c r="AH44" s="27"/>
      <c r="AI44" s="25"/>
      <c r="AJ44" s="60"/>
      <c r="AK44" s="60"/>
      <c r="AL44" s="62" t="s">
        <v>81</v>
      </c>
      <c r="AM44" s="63" t="s">
        <v>10</v>
      </c>
      <c r="AN44" s="25"/>
      <c r="AO44" s="4"/>
      <c r="AP44" s="4"/>
      <c r="AQ44" s="5"/>
      <c r="AR44" s="5"/>
      <c r="AT44" s="4"/>
      <c r="AU44" s="4"/>
      <c r="BC44" s="16"/>
      <c r="BD44" s="16"/>
    </row>
    <row r="45" spans="1:56" x14ac:dyDescent="0.2">
      <c r="A45" s="16"/>
      <c r="B45" s="16"/>
      <c r="C45" s="31">
        <v>1855</v>
      </c>
      <c r="D45" s="85">
        <v>1196</v>
      </c>
      <c r="E45" s="25">
        <v>48</v>
      </c>
      <c r="F45" s="16"/>
      <c r="G45" s="21"/>
      <c r="H45" s="81">
        <v>1822</v>
      </c>
      <c r="I45" s="63" t="s">
        <v>157</v>
      </c>
      <c r="J45" s="25">
        <f>SUM(1899-H45)</f>
        <v>77</v>
      </c>
      <c r="K45" s="20"/>
      <c r="L45" s="16"/>
      <c r="M45" s="44">
        <v>1839</v>
      </c>
      <c r="N45" s="24" t="s">
        <v>158</v>
      </c>
      <c r="O45" s="25">
        <f>SUM(1929-M45)</f>
        <v>90</v>
      </c>
      <c r="P45" s="20"/>
      <c r="Q45" s="86"/>
      <c r="R45" s="24">
        <v>1864</v>
      </c>
      <c r="S45" s="24" t="s">
        <v>159</v>
      </c>
      <c r="T45" s="33">
        <f>SUM(1922-R45)</f>
        <v>58</v>
      </c>
      <c r="U45" s="40"/>
      <c r="V45" s="21"/>
      <c r="W45" s="24" t="s">
        <v>160</v>
      </c>
      <c r="X45" s="24" t="s">
        <v>161</v>
      </c>
      <c r="Y45" s="25">
        <v>77</v>
      </c>
      <c r="Z45" s="21"/>
      <c r="AA45" s="21"/>
      <c r="AB45" s="27"/>
      <c r="AC45" s="27"/>
      <c r="AD45" s="21"/>
      <c r="AE45" s="20"/>
      <c r="AF45" s="21"/>
      <c r="AG45" s="26" t="s">
        <v>162</v>
      </c>
      <c r="AH45" s="27" t="s">
        <v>163</v>
      </c>
      <c r="AI45" s="25"/>
      <c r="AJ45" s="60"/>
      <c r="AK45" s="60"/>
      <c r="AL45" s="63">
        <v>1865</v>
      </c>
      <c r="AM45" s="24" t="s">
        <v>164</v>
      </c>
      <c r="AN45" s="25">
        <v>71</v>
      </c>
      <c r="AO45" s="4"/>
      <c r="AP45" s="4"/>
      <c r="AQ45" s="5"/>
      <c r="AR45" s="5"/>
      <c r="AT45" s="4"/>
      <c r="AU45" s="4"/>
      <c r="BC45" s="16"/>
      <c r="BD45" s="16"/>
    </row>
    <row r="46" spans="1:56" x14ac:dyDescent="0.2">
      <c r="A46" s="16"/>
      <c r="B46" s="16"/>
      <c r="C46" s="27"/>
      <c r="D46" s="27"/>
      <c r="E46" s="25"/>
      <c r="F46" s="16"/>
      <c r="G46" s="21"/>
      <c r="H46" s="21"/>
      <c r="I46" s="27"/>
      <c r="J46" s="25"/>
      <c r="K46" s="20"/>
      <c r="L46" s="16"/>
      <c r="M46" s="23"/>
      <c r="N46" s="24"/>
      <c r="O46" s="42"/>
      <c r="P46" s="20"/>
      <c r="Q46" s="86"/>
      <c r="R46" s="38"/>
      <c r="S46" s="24"/>
      <c r="T46" s="66"/>
      <c r="U46" s="20"/>
      <c r="V46" s="21"/>
      <c r="W46" s="27"/>
      <c r="X46" s="27"/>
      <c r="Y46" s="25"/>
      <c r="Z46" s="21"/>
      <c r="AA46" s="21"/>
      <c r="AB46" s="305" t="s">
        <v>55</v>
      </c>
      <c r="AC46" s="306"/>
      <c r="AD46" s="21"/>
      <c r="AE46" s="20"/>
      <c r="AF46" s="21"/>
      <c r="AG46" s="63">
        <v>1878</v>
      </c>
      <c r="AH46" s="24" t="s">
        <v>166</v>
      </c>
      <c r="AI46" s="25">
        <v>63</v>
      </c>
      <c r="AJ46" s="16"/>
      <c r="AK46" s="16"/>
      <c r="AL46" s="27"/>
      <c r="AM46" s="27"/>
      <c r="AN46" s="25"/>
      <c r="AO46" s="4"/>
      <c r="AP46" s="4"/>
      <c r="AQ46" s="5"/>
      <c r="AR46" s="5"/>
      <c r="AT46" s="4"/>
      <c r="AU46" s="4"/>
      <c r="BC46" s="16"/>
      <c r="BD46" s="16"/>
    </row>
    <row r="47" spans="1:56" x14ac:dyDescent="0.2">
      <c r="A47" s="16"/>
      <c r="B47" s="16"/>
      <c r="C47" s="27"/>
      <c r="D47" s="27"/>
      <c r="E47" s="25"/>
      <c r="F47" s="16"/>
      <c r="G47" s="21"/>
      <c r="H47" s="71" t="s">
        <v>152</v>
      </c>
      <c r="I47" s="31" t="s">
        <v>8</v>
      </c>
      <c r="J47" s="25"/>
      <c r="K47" s="20"/>
      <c r="L47" s="16"/>
      <c r="M47" s="23" t="s">
        <v>154</v>
      </c>
      <c r="N47" s="24" t="s">
        <v>15</v>
      </c>
      <c r="O47" s="25"/>
      <c r="P47" s="20"/>
      <c r="Q47" s="16"/>
      <c r="R47" s="27"/>
      <c r="S47" s="27"/>
      <c r="T47" s="16"/>
      <c r="U47" s="20"/>
      <c r="V47" s="21"/>
      <c r="W47" s="26" t="s">
        <v>168</v>
      </c>
      <c r="X47" s="63" t="s">
        <v>169</v>
      </c>
      <c r="Y47" s="25"/>
      <c r="Z47" s="21"/>
      <c r="AA47" s="21"/>
      <c r="AB47" s="27"/>
      <c r="AC47" s="27"/>
      <c r="AD47" s="21"/>
      <c r="AE47" s="20"/>
      <c r="AF47" s="21"/>
      <c r="AG47" s="27"/>
      <c r="AH47" s="27"/>
      <c r="AI47" s="25"/>
      <c r="AJ47" s="60"/>
      <c r="AK47" s="60"/>
      <c r="AL47" s="62" t="s">
        <v>81</v>
      </c>
      <c r="AM47" s="63" t="s">
        <v>54</v>
      </c>
      <c r="AN47" s="25"/>
      <c r="AO47" s="4"/>
      <c r="AP47" s="4"/>
      <c r="AQ47" s="5"/>
      <c r="AR47" s="5"/>
      <c r="AT47" s="4"/>
      <c r="AU47" s="4"/>
      <c r="BC47" s="16"/>
      <c r="BD47" s="16"/>
    </row>
    <row r="48" spans="1:56" x14ac:dyDescent="0.2">
      <c r="A48" s="16"/>
      <c r="B48" s="16"/>
      <c r="C48" s="27"/>
      <c r="D48" s="27"/>
      <c r="E48" s="25"/>
      <c r="F48" s="16"/>
      <c r="G48" s="21"/>
      <c r="H48" s="77">
        <v>1821</v>
      </c>
      <c r="I48" s="85">
        <v>1197</v>
      </c>
      <c r="J48" s="25">
        <v>82</v>
      </c>
      <c r="K48" s="20"/>
      <c r="L48" s="16"/>
      <c r="M48" s="24">
        <v>1840</v>
      </c>
      <c r="N48" s="24" t="s">
        <v>171</v>
      </c>
      <c r="O48" s="37">
        <f>SUM(1921-M48)</f>
        <v>81</v>
      </c>
      <c r="P48" s="20"/>
      <c r="Q48" s="16"/>
      <c r="R48" s="27"/>
      <c r="S48" s="27"/>
      <c r="T48" s="16"/>
      <c r="U48" s="20"/>
      <c r="V48" s="21"/>
      <c r="W48" s="27">
        <v>1900</v>
      </c>
      <c r="X48" s="82">
        <v>31434</v>
      </c>
      <c r="Y48" s="25">
        <v>86</v>
      </c>
      <c r="Z48" s="21"/>
      <c r="AA48" s="21"/>
      <c r="AB48" s="27"/>
      <c r="AC48" s="27"/>
      <c r="AD48" s="21"/>
      <c r="AE48" s="20"/>
      <c r="AF48" s="21"/>
      <c r="AG48" s="62" t="s">
        <v>162</v>
      </c>
      <c r="AH48" s="63" t="s">
        <v>172</v>
      </c>
      <c r="AI48" s="25"/>
      <c r="AJ48" s="60"/>
      <c r="AK48" s="60"/>
      <c r="AL48" s="63">
        <v>1866</v>
      </c>
      <c r="AM48" s="87">
        <v>13502</v>
      </c>
      <c r="AN48" s="25">
        <v>70</v>
      </c>
      <c r="AO48" s="4"/>
      <c r="AP48" s="4"/>
      <c r="AQ48" s="5"/>
      <c r="AR48" s="5"/>
      <c r="AT48" s="4"/>
      <c r="AU48" s="4"/>
      <c r="BC48" s="16"/>
      <c r="BD48" s="16"/>
    </row>
    <row r="49" spans="1:56" x14ac:dyDescent="0.2">
      <c r="A49" s="16"/>
      <c r="B49" s="16"/>
      <c r="C49" s="27"/>
      <c r="D49" s="27"/>
      <c r="E49" s="25"/>
      <c r="F49" s="60"/>
      <c r="G49" s="21"/>
      <c r="H49" s="33"/>
      <c r="I49" s="27"/>
      <c r="J49" s="25"/>
      <c r="K49" s="20"/>
      <c r="L49" s="16"/>
      <c r="M49" s="27"/>
      <c r="N49" s="27"/>
      <c r="O49" s="25"/>
      <c r="P49" s="20"/>
      <c r="Q49" s="60"/>
      <c r="R49" s="27"/>
      <c r="S49" s="27"/>
      <c r="T49" s="21"/>
      <c r="U49" s="20"/>
      <c r="V49" s="21"/>
      <c r="W49" s="27"/>
      <c r="X49" s="27"/>
      <c r="Y49" s="25"/>
      <c r="Z49" s="21"/>
      <c r="AA49" s="21"/>
      <c r="AB49" s="27"/>
      <c r="AC49" s="27"/>
      <c r="AD49" s="21"/>
      <c r="AE49" s="20"/>
      <c r="AF49" s="21"/>
      <c r="AG49" s="63">
        <v>1871</v>
      </c>
      <c r="AH49" s="24" t="s">
        <v>174</v>
      </c>
      <c r="AI49" s="25">
        <v>85</v>
      </c>
      <c r="AJ49" s="60"/>
      <c r="AK49" s="60"/>
      <c r="AL49" s="27"/>
      <c r="AM49" s="27"/>
      <c r="AN49" s="25"/>
      <c r="AO49" s="4"/>
      <c r="AP49" s="4"/>
      <c r="AQ49" s="5"/>
      <c r="AR49" s="5"/>
      <c r="AT49" s="4"/>
      <c r="AU49" s="4"/>
      <c r="BC49" s="16"/>
      <c r="BD49" s="16"/>
    </row>
    <row r="50" spans="1:56" x14ac:dyDescent="0.2">
      <c r="A50" s="16"/>
      <c r="B50" s="16"/>
      <c r="C50" s="27"/>
      <c r="D50" s="27"/>
      <c r="E50" s="25"/>
      <c r="F50" s="60"/>
      <c r="G50" s="21"/>
      <c r="H50" s="89"/>
      <c r="I50" s="27"/>
      <c r="J50" s="25"/>
      <c r="K50" s="20"/>
      <c r="L50" s="16"/>
      <c r="M50" s="27"/>
      <c r="N50" s="27"/>
      <c r="O50" s="25"/>
      <c r="P50" s="20"/>
      <c r="Q50" s="60"/>
      <c r="R50" s="27"/>
      <c r="S50" s="27"/>
      <c r="T50" s="21"/>
      <c r="U50" s="20"/>
      <c r="V50" s="21"/>
      <c r="W50" s="83" t="s">
        <v>168</v>
      </c>
      <c r="X50" s="27" t="s">
        <v>175</v>
      </c>
      <c r="Y50" s="25"/>
      <c r="Z50" s="21"/>
      <c r="AA50" s="21"/>
      <c r="AB50" s="27"/>
      <c r="AC50" s="27"/>
      <c r="AD50" s="21"/>
      <c r="AE50" s="20"/>
      <c r="AF50" s="21"/>
      <c r="AG50" s="27"/>
      <c r="AH50" s="27"/>
      <c r="AI50" s="25"/>
      <c r="AJ50" s="16"/>
      <c r="AK50" s="16"/>
      <c r="AL50" s="27"/>
      <c r="AM50" s="27"/>
      <c r="AN50" s="25"/>
      <c r="AO50" s="4"/>
      <c r="AP50" s="4"/>
      <c r="AQ50" s="5"/>
      <c r="AR50" s="5"/>
      <c r="AT50" s="4"/>
      <c r="AU50" s="4"/>
      <c r="BC50" s="16"/>
      <c r="BD50" s="16"/>
    </row>
    <row r="51" spans="1:56" x14ac:dyDescent="0.2">
      <c r="A51" s="16"/>
      <c r="B51" s="16"/>
      <c r="C51" s="27"/>
      <c r="D51" s="27"/>
      <c r="E51" s="25"/>
      <c r="F51" s="60"/>
      <c r="G51" s="21"/>
      <c r="H51" s="89"/>
      <c r="I51" s="27"/>
      <c r="J51" s="25"/>
      <c r="K51" s="20"/>
      <c r="L51" s="16"/>
      <c r="M51" s="27"/>
      <c r="N51" s="27"/>
      <c r="O51" s="25"/>
      <c r="P51" s="40"/>
      <c r="Q51" s="60"/>
      <c r="R51" s="27"/>
      <c r="S51" s="27"/>
      <c r="T51" s="21"/>
      <c r="U51" s="40"/>
      <c r="V51" s="21"/>
      <c r="W51" s="43">
        <v>1906</v>
      </c>
      <c r="X51" s="90">
        <v>33720</v>
      </c>
      <c r="Y51" s="25">
        <v>86</v>
      </c>
      <c r="Z51" s="21"/>
      <c r="AA51" s="21"/>
      <c r="AB51" s="27"/>
      <c r="AC51" s="27"/>
      <c r="AD51" s="21"/>
      <c r="AE51" s="40"/>
      <c r="AF51" s="21"/>
      <c r="AG51" s="27"/>
      <c r="AH51" s="27"/>
      <c r="AI51" s="25"/>
      <c r="AJ51" s="16"/>
      <c r="AK51" s="16"/>
      <c r="AL51" s="27"/>
      <c r="AM51" s="27"/>
      <c r="AN51" s="25"/>
      <c r="AO51" s="4"/>
      <c r="AP51" s="4"/>
      <c r="AQ51" s="5"/>
      <c r="AR51" s="5"/>
      <c r="AT51" s="4"/>
      <c r="AU51" s="4"/>
      <c r="BC51" s="16"/>
    </row>
    <row r="52" spans="1:56" ht="12.75" thickBot="1" x14ac:dyDescent="0.25">
      <c r="A52" s="46"/>
      <c r="B52" s="46"/>
      <c r="C52" s="47"/>
      <c r="D52" s="47"/>
      <c r="E52" s="48"/>
      <c r="F52" s="46"/>
      <c r="G52" s="50"/>
      <c r="H52" s="50"/>
      <c r="I52" s="47"/>
      <c r="J52" s="48"/>
      <c r="K52" s="51"/>
      <c r="L52" s="46"/>
      <c r="M52" s="47"/>
      <c r="N52" s="47"/>
      <c r="O52" s="91"/>
      <c r="P52" s="49"/>
      <c r="Q52" s="59"/>
      <c r="R52" s="47"/>
      <c r="S52" s="47"/>
      <c r="T52" s="50"/>
      <c r="U52" s="51"/>
      <c r="V52" s="50"/>
      <c r="W52" s="47"/>
      <c r="X52" s="47"/>
      <c r="Y52" s="48"/>
      <c r="Z52" s="50"/>
      <c r="AA52" s="50"/>
      <c r="AB52" s="47"/>
      <c r="AC52" s="47"/>
      <c r="AD52" s="50"/>
      <c r="AE52" s="49"/>
      <c r="AF52" s="50"/>
      <c r="AG52" s="47"/>
      <c r="AH52" s="47"/>
      <c r="AI52" s="48"/>
      <c r="AJ52" s="46"/>
      <c r="AK52" s="46"/>
      <c r="AL52" s="47"/>
      <c r="AM52" s="47"/>
      <c r="AN52" s="48"/>
      <c r="AO52" s="4"/>
      <c r="AP52" s="4"/>
      <c r="AQ52" s="5"/>
      <c r="AR52" s="5"/>
      <c r="AT52" s="4"/>
      <c r="AU52" s="4"/>
    </row>
    <row r="53" spans="1:56" x14ac:dyDescent="0.2">
      <c r="A53" s="9"/>
      <c r="B53" s="13"/>
      <c r="C53" s="10"/>
      <c r="D53" s="10"/>
      <c r="E53" s="11"/>
      <c r="F53" s="75"/>
      <c r="G53" s="13"/>
      <c r="H53" s="13"/>
      <c r="I53" s="10"/>
      <c r="J53" s="11"/>
      <c r="K53" s="12"/>
      <c r="L53" s="9"/>
      <c r="M53" s="10"/>
      <c r="N53" s="10"/>
      <c r="O53" s="11"/>
      <c r="P53" s="12"/>
      <c r="Q53" s="13"/>
      <c r="R53" s="10"/>
      <c r="S53" s="10"/>
      <c r="T53" s="11"/>
      <c r="U53" s="12"/>
      <c r="V53" s="9"/>
      <c r="W53" s="10"/>
      <c r="X53" s="10"/>
      <c r="Y53" s="11"/>
      <c r="Z53" s="9"/>
      <c r="AA53" s="13"/>
      <c r="AB53" s="10"/>
      <c r="AC53" s="10"/>
      <c r="AD53" s="11"/>
      <c r="AE53" s="12"/>
      <c r="AF53" s="13"/>
      <c r="AG53" s="10"/>
      <c r="AH53" s="10"/>
      <c r="AI53" s="11"/>
      <c r="AJ53" s="12"/>
      <c r="AK53" s="13"/>
      <c r="AL53" s="10"/>
      <c r="AM53" s="10"/>
      <c r="AN53" s="11"/>
      <c r="AO53" s="61"/>
      <c r="AP53" s="75"/>
      <c r="AQ53" s="10"/>
      <c r="AR53" s="10"/>
      <c r="AS53" s="11"/>
      <c r="AT53" s="4"/>
      <c r="AU53" s="4"/>
    </row>
    <row r="54" spans="1:56" x14ac:dyDescent="0.2">
      <c r="A54" s="16"/>
      <c r="B54" s="21"/>
      <c r="C54" s="30" t="s">
        <v>180</v>
      </c>
      <c r="D54" s="31" t="s">
        <v>177</v>
      </c>
      <c r="E54" s="25"/>
      <c r="F54" s="60"/>
      <c r="G54" s="21"/>
      <c r="H54" s="71" t="s">
        <v>180</v>
      </c>
      <c r="I54" s="31" t="s">
        <v>13</v>
      </c>
      <c r="J54" s="25"/>
      <c r="K54" s="20"/>
      <c r="L54" s="16"/>
      <c r="M54" s="23" t="s">
        <v>181</v>
      </c>
      <c r="N54" s="24" t="s">
        <v>182</v>
      </c>
      <c r="O54" s="25"/>
      <c r="P54" s="20"/>
      <c r="Q54" s="21"/>
      <c r="R54" s="54" t="s">
        <v>183</v>
      </c>
      <c r="S54" s="55" t="s">
        <v>184</v>
      </c>
      <c r="T54" s="25"/>
      <c r="U54" s="20"/>
      <c r="V54" s="16"/>
      <c r="W54" s="27"/>
      <c r="X54" s="27"/>
      <c r="Y54" s="25"/>
      <c r="Z54" s="16"/>
      <c r="AA54" s="21"/>
      <c r="AB54" s="27"/>
      <c r="AC54" s="27"/>
      <c r="AD54" s="25"/>
      <c r="AE54" s="20"/>
      <c r="AF54" s="21"/>
      <c r="AG54" s="23" t="s">
        <v>170</v>
      </c>
      <c r="AH54" s="24" t="s">
        <v>156</v>
      </c>
      <c r="AI54" s="25"/>
      <c r="AJ54" s="20"/>
      <c r="AK54" s="21"/>
      <c r="AL54" s="23" t="s">
        <v>185</v>
      </c>
      <c r="AM54" s="24" t="s">
        <v>186</v>
      </c>
      <c r="AN54" s="25"/>
      <c r="AO54" s="40"/>
      <c r="AP54" s="60"/>
      <c r="AQ54" s="26" t="s">
        <v>185</v>
      </c>
      <c r="AR54" s="27" t="s">
        <v>187</v>
      </c>
      <c r="AS54" s="25"/>
      <c r="AT54" s="4"/>
      <c r="AU54" s="4"/>
    </row>
    <row r="55" spans="1:56" x14ac:dyDescent="0.2">
      <c r="A55" s="16"/>
      <c r="B55" s="21"/>
      <c r="C55" s="31">
        <v>1889</v>
      </c>
      <c r="D55" s="31" t="s">
        <v>188</v>
      </c>
      <c r="E55" s="25">
        <f>SUM(1895-C55)</f>
        <v>6</v>
      </c>
      <c r="F55" s="60"/>
      <c r="G55" s="21"/>
      <c r="H55" s="77">
        <v>1896</v>
      </c>
      <c r="I55" s="39" t="s">
        <v>189</v>
      </c>
      <c r="J55" s="25">
        <f>SUM(1901-H55)</f>
        <v>5</v>
      </c>
      <c r="K55" s="20"/>
      <c r="L55" s="16"/>
      <c r="M55" s="24">
        <v>1832</v>
      </c>
      <c r="N55" s="24" t="s">
        <v>190</v>
      </c>
      <c r="O55" s="37">
        <f>SUM(1913-M55)</f>
        <v>81</v>
      </c>
      <c r="P55" s="20"/>
      <c r="Q55" s="21"/>
      <c r="R55" s="55">
        <v>1874</v>
      </c>
      <c r="S55" s="24" t="s">
        <v>191</v>
      </c>
      <c r="T55" s="57">
        <f>SUM(1924-R55)</f>
        <v>50</v>
      </c>
      <c r="U55" s="20"/>
      <c r="V55" s="16"/>
      <c r="W55" s="23" t="s">
        <v>192</v>
      </c>
      <c r="X55" s="24" t="s">
        <v>3</v>
      </c>
      <c r="Y55" s="25"/>
      <c r="Z55" s="16"/>
      <c r="AA55" s="21"/>
      <c r="AB55" s="23" t="s">
        <v>193</v>
      </c>
      <c r="AC55" s="24" t="s">
        <v>10</v>
      </c>
      <c r="AD55" s="25"/>
      <c r="AE55" s="20"/>
      <c r="AF55" s="21"/>
      <c r="AG55" s="24">
        <v>1892</v>
      </c>
      <c r="AH55" s="24" t="s">
        <v>194</v>
      </c>
      <c r="AI55" s="37">
        <f>SUM(1922-AG55)</f>
        <v>30</v>
      </c>
      <c r="AJ55" s="20"/>
      <c r="AK55" s="21"/>
      <c r="AL55" s="27"/>
      <c r="AM55" s="27"/>
      <c r="AN55" s="25"/>
      <c r="AO55" s="40"/>
      <c r="AP55" s="60"/>
      <c r="AQ55" s="27">
        <v>1867</v>
      </c>
      <c r="AR55" s="82">
        <v>19117</v>
      </c>
      <c r="AS55" s="25">
        <v>85</v>
      </c>
      <c r="AT55" s="4"/>
      <c r="AU55" s="4"/>
    </row>
    <row r="56" spans="1:56" x14ac:dyDescent="0.2">
      <c r="A56" s="16"/>
      <c r="B56" s="21"/>
      <c r="C56" s="27"/>
      <c r="D56" s="27"/>
      <c r="E56" s="25"/>
      <c r="F56" s="60"/>
      <c r="G56" s="21"/>
      <c r="H56" s="21"/>
      <c r="I56" s="27"/>
      <c r="J56" s="25"/>
      <c r="K56" s="20"/>
      <c r="L56" s="16"/>
      <c r="M56" s="27"/>
      <c r="N56" s="27"/>
      <c r="O56" s="25"/>
      <c r="P56" s="40"/>
      <c r="Q56" s="21"/>
      <c r="R56" s="27"/>
      <c r="S56" s="27"/>
      <c r="T56" s="25"/>
      <c r="U56" s="20"/>
      <c r="V56" s="16"/>
      <c r="W56" s="24">
        <v>1834</v>
      </c>
      <c r="X56" s="24" t="s">
        <v>195</v>
      </c>
      <c r="Y56" s="37">
        <f>SUM(1906-W56)</f>
        <v>72</v>
      </c>
      <c r="Z56" s="60"/>
      <c r="AA56" s="21"/>
      <c r="AB56" s="24">
        <v>1853</v>
      </c>
      <c r="AC56" s="24" t="s">
        <v>196</v>
      </c>
      <c r="AD56" s="37">
        <f>SUM(1920-AB56)</f>
        <v>67</v>
      </c>
      <c r="AE56" s="20"/>
      <c r="AF56" s="21"/>
      <c r="AG56" s="27"/>
      <c r="AH56" s="27"/>
      <c r="AI56" s="25"/>
      <c r="AJ56" s="20"/>
      <c r="AK56" s="21"/>
      <c r="AL56" s="27"/>
      <c r="AM56" s="27"/>
      <c r="AN56" s="25"/>
      <c r="AO56" s="40"/>
      <c r="AP56" s="60"/>
      <c r="AQ56" s="27"/>
      <c r="AR56" s="27"/>
      <c r="AS56" s="25"/>
      <c r="AT56" s="4"/>
      <c r="AU56" s="4"/>
    </row>
    <row r="57" spans="1:56" x14ac:dyDescent="0.2">
      <c r="A57" s="16"/>
      <c r="B57" s="21"/>
      <c r="C57" s="30" t="s">
        <v>180</v>
      </c>
      <c r="D57" s="27" t="s">
        <v>177</v>
      </c>
      <c r="E57" s="25"/>
      <c r="F57" s="60"/>
      <c r="G57" s="21"/>
      <c r="H57" s="21"/>
      <c r="I57" s="27"/>
      <c r="J57" s="25"/>
      <c r="K57" s="20"/>
      <c r="L57" s="16"/>
      <c r="M57" s="23" t="s">
        <v>181</v>
      </c>
      <c r="N57" s="24" t="s">
        <v>87</v>
      </c>
      <c r="O57" s="25"/>
      <c r="P57" s="40"/>
      <c r="Q57" s="21"/>
      <c r="R57" s="27"/>
      <c r="S57" s="27"/>
      <c r="T57" s="25"/>
      <c r="U57" s="20"/>
      <c r="V57" s="16"/>
      <c r="W57" s="27"/>
      <c r="X57" s="27"/>
      <c r="Y57" s="25"/>
      <c r="Z57" s="60"/>
      <c r="AA57" s="21"/>
      <c r="AB57" s="27"/>
      <c r="AC57" s="27"/>
      <c r="AD57" s="25"/>
      <c r="AE57" s="20"/>
      <c r="AF57" s="21"/>
      <c r="AG57" s="27"/>
      <c r="AH57" s="27"/>
      <c r="AI57" s="25"/>
      <c r="AJ57" s="40"/>
      <c r="AK57" s="21"/>
      <c r="AL57" s="27"/>
      <c r="AM57" s="27"/>
      <c r="AN57" s="25"/>
      <c r="AO57" s="40"/>
      <c r="AP57" s="60"/>
      <c r="AQ57" s="27"/>
      <c r="AR57" s="27"/>
      <c r="AS57" s="25"/>
      <c r="AT57" s="4"/>
      <c r="AU57" s="4"/>
    </row>
    <row r="58" spans="1:56" x14ac:dyDescent="0.2">
      <c r="A58" s="16"/>
      <c r="B58" s="21"/>
      <c r="C58" s="27">
        <v>1883</v>
      </c>
      <c r="D58" s="92">
        <v>97</v>
      </c>
      <c r="E58" s="25">
        <f>SUM(1900-C58)</f>
        <v>17</v>
      </c>
      <c r="F58" s="60"/>
      <c r="G58" s="21"/>
      <c r="H58" s="21"/>
      <c r="I58" s="27"/>
      <c r="J58" s="25"/>
      <c r="K58" s="20"/>
      <c r="L58" s="16"/>
      <c r="M58" s="24">
        <v>1833</v>
      </c>
      <c r="N58" s="24" t="s">
        <v>198</v>
      </c>
      <c r="O58" s="37">
        <f>SUM(1914-M58)</f>
        <v>81</v>
      </c>
      <c r="P58" s="40"/>
      <c r="Q58" s="21"/>
      <c r="R58" s="27"/>
      <c r="S58" s="27"/>
      <c r="T58" s="25"/>
      <c r="U58" s="20"/>
      <c r="V58" s="16"/>
      <c r="W58" s="23" t="s">
        <v>192</v>
      </c>
      <c r="X58" s="24" t="s">
        <v>10</v>
      </c>
      <c r="Y58" s="25"/>
      <c r="Z58" s="60"/>
      <c r="AA58" s="21"/>
      <c r="AB58" s="62" t="s">
        <v>193</v>
      </c>
      <c r="AC58" s="63" t="s">
        <v>3</v>
      </c>
      <c r="AD58" s="25"/>
      <c r="AE58" s="20"/>
      <c r="AF58" s="21"/>
      <c r="AG58" s="27"/>
      <c r="AH58" s="27"/>
      <c r="AI58" s="25"/>
      <c r="AJ58" s="40"/>
      <c r="AK58" s="21"/>
      <c r="AL58" s="27"/>
      <c r="AM58" s="27"/>
      <c r="AN58" s="25"/>
      <c r="AO58" s="40"/>
      <c r="AP58" s="60"/>
      <c r="AQ58" s="27"/>
      <c r="AR58" s="27"/>
      <c r="AS58" s="25"/>
      <c r="AT58" s="4"/>
      <c r="AU58" s="4"/>
    </row>
    <row r="59" spans="1:56" x14ac:dyDescent="0.2">
      <c r="A59" s="16"/>
      <c r="B59" s="21"/>
      <c r="C59" s="27"/>
      <c r="D59" s="27"/>
      <c r="E59" s="25"/>
      <c r="F59" s="60"/>
      <c r="G59" s="21"/>
      <c r="H59" s="21"/>
      <c r="I59" s="27"/>
      <c r="J59" s="25"/>
      <c r="K59" s="20"/>
      <c r="L59" s="16"/>
      <c r="M59" s="27"/>
      <c r="N59" s="27"/>
      <c r="O59" s="25"/>
      <c r="P59" s="40"/>
      <c r="Q59" s="21"/>
      <c r="R59" s="27"/>
      <c r="S59" s="27"/>
      <c r="T59" s="25"/>
      <c r="U59" s="20"/>
      <c r="V59" s="16"/>
      <c r="W59" s="24">
        <v>1832</v>
      </c>
      <c r="X59" s="24" t="s">
        <v>200</v>
      </c>
      <c r="Y59" s="37">
        <f>SUM(1906-W59)</f>
        <v>74</v>
      </c>
      <c r="Z59" s="60"/>
      <c r="AA59" s="21"/>
      <c r="AB59" s="63">
        <v>1858</v>
      </c>
      <c r="AC59" s="24" t="s">
        <v>201</v>
      </c>
      <c r="AD59" s="25">
        <v>74</v>
      </c>
      <c r="AE59" s="20"/>
      <c r="AF59" s="21"/>
      <c r="AG59" s="27"/>
      <c r="AH59" s="27"/>
      <c r="AI59" s="25"/>
      <c r="AJ59" s="20"/>
      <c r="AK59" s="21"/>
      <c r="AL59" s="27"/>
      <c r="AM59" s="27"/>
      <c r="AN59" s="25"/>
      <c r="AO59" s="40"/>
      <c r="AP59" s="60"/>
      <c r="AQ59" s="27"/>
      <c r="AR59" s="27"/>
      <c r="AS59" s="25"/>
      <c r="AT59" s="4"/>
      <c r="AU59" s="4"/>
    </row>
    <row r="60" spans="1:56" x14ac:dyDescent="0.2">
      <c r="A60" s="16"/>
      <c r="B60" s="21"/>
      <c r="C60" s="27"/>
      <c r="D60" s="27"/>
      <c r="E60" s="25"/>
      <c r="F60" s="60"/>
      <c r="G60" s="21"/>
      <c r="H60" s="21"/>
      <c r="I60" s="27"/>
      <c r="J60" s="25"/>
      <c r="K60" s="20"/>
      <c r="L60" s="16"/>
      <c r="M60" s="27"/>
      <c r="N60" s="27"/>
      <c r="O60" s="25"/>
      <c r="P60" s="20"/>
      <c r="Q60" s="21"/>
      <c r="R60" s="27"/>
      <c r="S60" s="27"/>
      <c r="T60" s="25"/>
      <c r="U60" s="20"/>
      <c r="V60" s="16"/>
      <c r="W60" s="27"/>
      <c r="X60" s="27"/>
      <c r="Y60" s="25"/>
      <c r="Z60" s="60"/>
      <c r="AA60" s="21"/>
      <c r="AB60" s="27"/>
      <c r="AC60" s="27"/>
      <c r="AD60" s="25"/>
      <c r="AE60" s="20"/>
      <c r="AF60" s="21"/>
      <c r="AG60" s="27"/>
      <c r="AH60" s="27"/>
      <c r="AI60" s="25"/>
      <c r="AJ60" s="20"/>
      <c r="AK60" s="21"/>
      <c r="AL60" s="27"/>
      <c r="AM60" s="27"/>
      <c r="AN60" s="25"/>
      <c r="AO60" s="40"/>
      <c r="AP60" s="60"/>
      <c r="AQ60" s="27"/>
      <c r="AR60" s="27"/>
      <c r="AS60" s="25"/>
      <c r="AT60" s="4"/>
      <c r="AU60" s="4"/>
    </row>
    <row r="61" spans="1:56" ht="12.75" thickBot="1" x14ac:dyDescent="0.25">
      <c r="A61" s="46"/>
      <c r="B61" s="50"/>
      <c r="C61" s="47"/>
      <c r="D61" s="47"/>
      <c r="E61" s="48"/>
      <c r="F61" s="59"/>
      <c r="G61" s="50"/>
      <c r="H61" s="50"/>
      <c r="I61" s="47"/>
      <c r="J61" s="48"/>
      <c r="K61" s="51"/>
      <c r="L61" s="46"/>
      <c r="M61" s="47"/>
      <c r="N61" s="47"/>
      <c r="O61" s="48"/>
      <c r="P61" s="49"/>
      <c r="Q61" s="50"/>
      <c r="R61" s="47"/>
      <c r="S61" s="47"/>
      <c r="T61" s="48"/>
      <c r="U61" s="51"/>
      <c r="V61" s="46"/>
      <c r="W61" s="47"/>
      <c r="X61" s="47"/>
      <c r="Y61" s="48"/>
      <c r="Z61" s="59"/>
      <c r="AA61" s="50"/>
      <c r="AB61" s="47"/>
      <c r="AC61" s="47"/>
      <c r="AD61" s="48"/>
      <c r="AE61" s="51"/>
      <c r="AF61" s="50"/>
      <c r="AG61" s="47"/>
      <c r="AH61" s="47"/>
      <c r="AI61" s="48"/>
      <c r="AJ61" s="51"/>
      <c r="AK61" s="50"/>
      <c r="AL61" s="47"/>
      <c r="AM61" s="47"/>
      <c r="AN61" s="48"/>
      <c r="AO61" s="49"/>
      <c r="AP61" s="59"/>
      <c r="AQ61" s="47"/>
      <c r="AR61" s="47"/>
      <c r="AS61" s="48"/>
      <c r="AT61" s="4"/>
      <c r="AU61" s="4"/>
    </row>
    <row r="62" spans="1:56" x14ac:dyDescent="0.2">
      <c r="A62" s="9"/>
      <c r="B62" s="9"/>
      <c r="C62" s="10"/>
      <c r="D62" s="10"/>
      <c r="E62" s="11"/>
      <c r="F62" s="12"/>
      <c r="G62" s="9"/>
      <c r="H62" s="13"/>
      <c r="I62" s="10"/>
      <c r="J62" s="14"/>
      <c r="K62" s="12"/>
      <c r="L62" s="9"/>
      <c r="M62" s="10"/>
      <c r="N62" s="10"/>
      <c r="O62" s="11"/>
      <c r="P62" s="12"/>
      <c r="Q62" s="13"/>
      <c r="R62" s="10"/>
      <c r="S62" s="10"/>
      <c r="T62" s="14"/>
      <c r="U62" s="9"/>
      <c r="V62" s="9"/>
      <c r="W62" s="10"/>
      <c r="X62" s="10"/>
      <c r="Y62" s="14"/>
      <c r="Z62" s="4"/>
      <c r="AA62" s="4"/>
      <c r="AB62" s="5"/>
      <c r="AC62" s="5"/>
      <c r="AE62" s="4"/>
      <c r="AF62" s="4"/>
      <c r="AG62" s="5"/>
      <c r="AH62" s="5"/>
      <c r="AJ62" s="4"/>
      <c r="AK62" s="4"/>
      <c r="AL62" s="5"/>
      <c r="AM62" s="5"/>
      <c r="AO62" s="16"/>
      <c r="AP62" s="16"/>
      <c r="AQ62" s="27"/>
      <c r="AR62" s="27"/>
      <c r="AS62" s="16"/>
      <c r="AT62" s="4"/>
      <c r="AU62" s="4"/>
    </row>
    <row r="63" spans="1:56" x14ac:dyDescent="0.2">
      <c r="A63" s="16"/>
      <c r="B63" s="16"/>
      <c r="C63" s="62" t="s">
        <v>204</v>
      </c>
      <c r="D63" s="63" t="s">
        <v>205</v>
      </c>
      <c r="E63" s="16"/>
      <c r="F63" s="20"/>
      <c r="G63" s="21"/>
      <c r="H63" s="79" t="s">
        <v>206</v>
      </c>
      <c r="I63" s="63" t="s">
        <v>207</v>
      </c>
      <c r="J63" s="25"/>
      <c r="K63" s="20"/>
      <c r="L63" s="16"/>
      <c r="M63" s="54" t="s">
        <v>117</v>
      </c>
      <c r="N63" s="55" t="s">
        <v>116</v>
      </c>
      <c r="O63" s="25"/>
      <c r="P63" s="20"/>
      <c r="Q63" s="21"/>
      <c r="R63" s="27"/>
      <c r="S63" s="27"/>
      <c r="T63" s="29"/>
      <c r="U63" s="16"/>
      <c r="V63" s="16"/>
      <c r="W63" s="27"/>
      <c r="X63" s="27"/>
      <c r="Y63" s="29"/>
      <c r="Z63" s="4"/>
      <c r="AA63" s="4"/>
      <c r="AB63" s="5"/>
      <c r="AC63" s="5"/>
      <c r="AE63" s="4"/>
      <c r="AF63" s="4"/>
      <c r="AG63" s="5"/>
      <c r="AH63" s="5"/>
      <c r="AJ63" s="4"/>
      <c r="AK63" s="4"/>
      <c r="AL63" s="5"/>
      <c r="AM63" s="5"/>
      <c r="AO63" s="16"/>
      <c r="AP63" s="16"/>
      <c r="AQ63" s="27"/>
      <c r="AR63" s="27"/>
      <c r="AS63" s="16"/>
      <c r="AT63" s="16"/>
      <c r="AU63" s="4"/>
    </row>
    <row r="64" spans="1:56" x14ac:dyDescent="0.2">
      <c r="A64" s="16"/>
      <c r="B64" s="16"/>
      <c r="C64" s="63">
        <v>1855</v>
      </c>
      <c r="D64" s="24" t="s">
        <v>209</v>
      </c>
      <c r="E64" s="25">
        <v>68</v>
      </c>
      <c r="F64" s="20"/>
      <c r="G64" s="21"/>
      <c r="H64" s="81">
        <v>1823</v>
      </c>
      <c r="I64" s="24" t="s">
        <v>210</v>
      </c>
      <c r="J64" s="25">
        <f>SUM(1923-H64)</f>
        <v>100</v>
      </c>
      <c r="K64" s="20"/>
      <c r="L64" s="16"/>
      <c r="M64" s="55">
        <v>1905</v>
      </c>
      <c r="N64" s="24" t="s">
        <v>211</v>
      </c>
      <c r="O64" s="57">
        <f>SUM(1924-M64)</f>
        <v>19</v>
      </c>
      <c r="P64" s="20"/>
      <c r="Q64" s="21"/>
      <c r="R64" s="62" t="s">
        <v>212</v>
      </c>
      <c r="S64" s="63" t="s">
        <v>213</v>
      </c>
      <c r="T64" s="25"/>
      <c r="U64" s="16"/>
      <c r="V64" s="16"/>
      <c r="W64" s="30" t="s">
        <v>214</v>
      </c>
      <c r="X64" s="31" t="s">
        <v>87</v>
      </c>
      <c r="Y64" s="29"/>
      <c r="Z64" s="4"/>
      <c r="AA64" s="4"/>
      <c r="AB64" s="5"/>
      <c r="AC64" s="5"/>
      <c r="AE64" s="4"/>
      <c r="AF64" s="4"/>
      <c r="AG64" s="5"/>
      <c r="AH64" s="5"/>
      <c r="AJ64" s="4"/>
      <c r="AK64" s="4"/>
      <c r="AL64" s="5"/>
      <c r="AM64" s="5"/>
      <c r="AO64" s="4"/>
      <c r="AP64" s="4"/>
      <c r="AQ64" s="5"/>
      <c r="AR64" s="5"/>
      <c r="AT64" s="16"/>
      <c r="AU64" s="4"/>
    </row>
    <row r="65" spans="1:53" x14ac:dyDescent="0.2">
      <c r="A65" s="16"/>
      <c r="B65" s="16"/>
      <c r="C65" s="27"/>
      <c r="D65" s="27"/>
      <c r="E65" s="25"/>
      <c r="F65" s="20"/>
      <c r="G65" s="21"/>
      <c r="H65" s="21"/>
      <c r="I65" s="27"/>
      <c r="J65" s="25"/>
      <c r="K65" s="20"/>
      <c r="L65" s="16"/>
      <c r="M65" s="27"/>
      <c r="N65" s="27"/>
      <c r="O65" s="25"/>
      <c r="P65" s="20"/>
      <c r="Q65" s="21"/>
      <c r="R65" s="63">
        <v>1850</v>
      </c>
      <c r="S65" s="24" t="s">
        <v>215</v>
      </c>
      <c r="T65" s="25">
        <f>SUM(1931-R65)</f>
        <v>81</v>
      </c>
      <c r="U65" s="16"/>
      <c r="V65" s="16"/>
      <c r="W65" s="27"/>
      <c r="X65" s="27"/>
      <c r="Y65" s="29"/>
      <c r="Z65" s="4"/>
      <c r="AA65" s="4"/>
      <c r="AB65" s="5"/>
      <c r="AC65" s="5"/>
      <c r="AE65" s="4"/>
      <c r="AF65" s="4"/>
      <c r="AG65" s="5"/>
      <c r="AH65" s="5"/>
      <c r="AJ65" s="4"/>
      <c r="AK65" s="4"/>
      <c r="AL65" s="5"/>
      <c r="AM65" s="5"/>
      <c r="AO65" s="4"/>
      <c r="AP65" s="4"/>
      <c r="AQ65" s="5"/>
      <c r="AR65" s="5"/>
      <c r="AT65" s="4"/>
      <c r="AU65" s="4"/>
    </row>
    <row r="66" spans="1:53" x14ac:dyDescent="0.2">
      <c r="A66" s="16"/>
      <c r="B66" s="16"/>
      <c r="C66" s="27"/>
      <c r="D66" s="27"/>
      <c r="E66" s="25"/>
      <c r="F66" s="20"/>
      <c r="G66" s="21"/>
      <c r="H66" s="21"/>
      <c r="I66" s="27"/>
      <c r="J66" s="25"/>
      <c r="K66" s="20"/>
      <c r="L66" s="16"/>
      <c r="M66" s="27"/>
      <c r="N66" s="27"/>
      <c r="O66" s="29"/>
      <c r="P66" s="20"/>
      <c r="Q66" s="21"/>
      <c r="R66" s="27"/>
      <c r="S66" s="27"/>
      <c r="T66" s="25"/>
      <c r="U66" s="16"/>
      <c r="V66" s="16"/>
      <c r="W66" s="27"/>
      <c r="X66" s="27"/>
      <c r="Y66" s="29"/>
      <c r="Z66" s="4"/>
      <c r="AA66" s="4"/>
      <c r="AB66" s="5"/>
      <c r="AC66" s="5"/>
      <c r="AE66" s="4"/>
      <c r="AF66" s="4"/>
      <c r="AG66" s="5"/>
      <c r="AH66" s="5"/>
      <c r="AJ66" s="4"/>
      <c r="AK66" s="4"/>
      <c r="AL66" s="5"/>
      <c r="AM66" s="5"/>
      <c r="AO66" s="4"/>
      <c r="AP66" s="4"/>
      <c r="AQ66" s="5"/>
      <c r="AR66" s="5"/>
      <c r="AT66" s="4"/>
      <c r="AU66" s="4"/>
    </row>
    <row r="67" spans="1:53" x14ac:dyDescent="0.2">
      <c r="A67" s="16"/>
      <c r="B67" s="16"/>
      <c r="C67" s="27"/>
      <c r="D67" s="27"/>
      <c r="E67" s="25"/>
      <c r="F67" s="20"/>
      <c r="G67" s="21"/>
      <c r="H67" s="21"/>
      <c r="I67" s="27"/>
      <c r="J67" s="25"/>
      <c r="K67" s="20"/>
      <c r="L67" s="16"/>
      <c r="M67" s="27"/>
      <c r="N67" s="27"/>
      <c r="O67" s="29"/>
      <c r="P67" s="20"/>
      <c r="Q67" s="21"/>
      <c r="R67" s="27"/>
      <c r="S67" s="27"/>
      <c r="T67" s="25"/>
      <c r="U67" s="16"/>
      <c r="V67" s="16"/>
      <c r="W67" s="27"/>
      <c r="X67" s="27"/>
      <c r="Y67" s="29"/>
      <c r="Z67" s="4"/>
      <c r="AA67" s="4"/>
      <c r="AB67" s="5"/>
      <c r="AC67" s="5"/>
      <c r="AE67" s="4"/>
      <c r="AF67" s="4"/>
      <c r="AG67" s="5"/>
      <c r="AH67" s="5"/>
      <c r="AJ67" s="4"/>
      <c r="AK67" s="4"/>
      <c r="AL67" s="5"/>
      <c r="AM67" s="5"/>
      <c r="AO67" s="4"/>
      <c r="AP67" s="4"/>
      <c r="AQ67" s="5"/>
      <c r="AR67" s="5"/>
      <c r="AT67" s="4"/>
      <c r="AU67" s="4"/>
    </row>
    <row r="68" spans="1:53" x14ac:dyDescent="0.2">
      <c r="A68" s="16"/>
      <c r="B68" s="16"/>
      <c r="C68" s="27"/>
      <c r="D68" s="27"/>
      <c r="E68" s="25"/>
      <c r="F68" s="20"/>
      <c r="G68" s="21"/>
      <c r="H68" s="21"/>
      <c r="I68" s="27"/>
      <c r="J68" s="25"/>
      <c r="K68" s="20"/>
      <c r="L68" s="16"/>
      <c r="M68" s="27"/>
      <c r="N68" s="27"/>
      <c r="O68" s="25"/>
      <c r="P68" s="20"/>
      <c r="Q68" s="21"/>
      <c r="R68" s="27"/>
      <c r="S68" s="27"/>
      <c r="T68" s="25"/>
      <c r="U68" s="16"/>
      <c r="V68" s="16"/>
      <c r="W68" s="27"/>
      <c r="X68" s="27"/>
      <c r="Y68" s="29"/>
      <c r="Z68" s="4"/>
      <c r="AA68" s="4"/>
      <c r="AB68" s="5"/>
      <c r="AC68" s="5"/>
      <c r="AE68" s="4"/>
      <c r="AF68" s="4"/>
      <c r="AG68" s="5"/>
      <c r="AH68" s="5"/>
      <c r="AJ68" s="4"/>
      <c r="AK68" s="4"/>
      <c r="AL68" s="5"/>
      <c r="AM68" s="5"/>
      <c r="AO68" s="4"/>
      <c r="AP68" s="4"/>
      <c r="AQ68" s="5"/>
      <c r="AR68" s="5"/>
      <c r="AT68" s="4"/>
      <c r="AU68" s="4"/>
    </row>
    <row r="69" spans="1:53" x14ac:dyDescent="0.2">
      <c r="A69" s="16"/>
      <c r="B69" s="16"/>
      <c r="C69" s="27"/>
      <c r="D69" s="27"/>
      <c r="E69" s="25"/>
      <c r="F69" s="20"/>
      <c r="G69" s="21"/>
      <c r="H69" s="21"/>
      <c r="I69" s="27"/>
      <c r="J69" s="25"/>
      <c r="K69" s="20"/>
      <c r="L69" s="16"/>
      <c r="M69" s="27"/>
      <c r="N69" s="27"/>
      <c r="O69" s="25"/>
      <c r="P69" s="20"/>
      <c r="Q69" s="21"/>
      <c r="R69" s="27"/>
      <c r="S69" s="27"/>
      <c r="T69" s="25"/>
      <c r="U69" s="16"/>
      <c r="V69" s="16"/>
      <c r="W69" s="27"/>
      <c r="X69" s="27"/>
      <c r="Y69" s="29"/>
      <c r="Z69" s="4"/>
      <c r="AA69" s="4"/>
      <c r="AB69" s="5"/>
      <c r="AC69" s="5"/>
      <c r="AE69" s="4"/>
      <c r="AF69" s="4"/>
      <c r="AG69" s="5"/>
      <c r="AH69" s="5"/>
      <c r="AJ69" s="4"/>
      <c r="AK69" s="4"/>
      <c r="AL69" s="5"/>
      <c r="AM69" s="5"/>
      <c r="AO69" s="4"/>
      <c r="AP69" s="4"/>
      <c r="AQ69" s="5"/>
      <c r="AR69" s="5"/>
      <c r="AT69" s="4"/>
      <c r="AU69" s="4"/>
    </row>
    <row r="70" spans="1:53" ht="12.75" thickBot="1" x14ac:dyDescent="0.25">
      <c r="A70" s="46"/>
      <c r="B70" s="46"/>
      <c r="C70" s="47"/>
      <c r="D70" s="47"/>
      <c r="E70" s="48"/>
      <c r="F70" s="51"/>
      <c r="G70" s="50"/>
      <c r="H70" s="50"/>
      <c r="I70" s="47"/>
      <c r="J70" s="48"/>
      <c r="K70" s="51"/>
      <c r="L70" s="46"/>
      <c r="M70" s="47"/>
      <c r="N70" s="47"/>
      <c r="O70" s="48"/>
      <c r="P70" s="51"/>
      <c r="Q70" s="50"/>
      <c r="R70" s="47"/>
      <c r="S70" s="47"/>
      <c r="T70" s="48"/>
      <c r="U70" s="46"/>
      <c r="V70" s="46"/>
      <c r="W70" s="47"/>
      <c r="X70" s="47"/>
      <c r="Y70" s="91"/>
      <c r="Z70" s="4"/>
      <c r="AA70" s="4"/>
      <c r="AB70" s="5"/>
      <c r="AC70" s="5"/>
      <c r="AE70" s="4"/>
      <c r="AF70" s="4"/>
      <c r="AG70" s="5"/>
      <c r="AH70" s="5"/>
      <c r="AJ70" s="4"/>
      <c r="AK70" s="4"/>
      <c r="AL70" s="5"/>
      <c r="AM70" s="5"/>
      <c r="AO70" s="4"/>
      <c r="AP70" s="4"/>
      <c r="AQ70" s="5"/>
      <c r="AR70" s="5"/>
      <c r="AT70" s="4"/>
      <c r="AU70" s="4"/>
    </row>
    <row r="71" spans="1:53" x14ac:dyDescent="0.2">
      <c r="A71" s="75"/>
      <c r="B71" s="75"/>
      <c r="C71" s="10"/>
      <c r="D71" s="10"/>
      <c r="E71" s="13"/>
      <c r="F71" s="12"/>
      <c r="G71" s="9"/>
      <c r="H71" s="13"/>
      <c r="I71" s="10"/>
      <c r="J71" s="9"/>
      <c r="K71" s="15"/>
      <c r="L71" s="10"/>
      <c r="M71" s="10"/>
      <c r="N71" s="10"/>
      <c r="O71" s="93"/>
      <c r="P71" s="15"/>
      <c r="Q71" s="9"/>
      <c r="R71" s="10"/>
      <c r="S71" s="10"/>
      <c r="T71" s="14"/>
      <c r="U71" s="12"/>
      <c r="V71" s="9"/>
      <c r="W71" s="10"/>
      <c r="X71" s="10"/>
      <c r="Y71" s="9"/>
      <c r="Z71" s="12"/>
      <c r="AA71" s="9"/>
      <c r="AB71" s="10"/>
      <c r="AC71" s="10"/>
      <c r="AD71" s="14"/>
      <c r="AE71" s="12"/>
      <c r="AF71" s="13"/>
      <c r="AG71" s="10"/>
      <c r="AH71" s="10"/>
      <c r="AI71" s="13"/>
      <c r="AJ71" s="12"/>
      <c r="AK71" s="9"/>
      <c r="AL71" s="10"/>
      <c r="AM71" s="10"/>
      <c r="AN71" s="14"/>
      <c r="AO71" s="12"/>
      <c r="AP71" s="9"/>
      <c r="AQ71" s="10"/>
      <c r="AR71" s="10"/>
      <c r="AS71" s="14"/>
      <c r="AT71" s="94"/>
      <c r="AU71" s="9"/>
      <c r="AV71" s="9"/>
      <c r="AW71" s="9"/>
      <c r="AX71" s="14"/>
      <c r="BA71" s="16"/>
    </row>
    <row r="72" spans="1:53" x14ac:dyDescent="0.2">
      <c r="A72" s="16"/>
      <c r="B72" s="16"/>
      <c r="C72" s="62" t="s">
        <v>217</v>
      </c>
      <c r="D72" s="63" t="s">
        <v>84</v>
      </c>
      <c r="E72" s="21"/>
      <c r="F72" s="20"/>
      <c r="G72" s="16"/>
      <c r="H72" s="21"/>
      <c r="I72" s="27"/>
      <c r="J72" s="16"/>
      <c r="K72" s="28"/>
      <c r="L72" s="16"/>
      <c r="M72" s="27"/>
      <c r="N72" s="63"/>
      <c r="O72" s="95"/>
      <c r="P72" s="28"/>
      <c r="Q72" s="16"/>
      <c r="R72" s="23" t="s">
        <v>218</v>
      </c>
      <c r="S72" s="24" t="s">
        <v>89</v>
      </c>
      <c r="T72" s="25"/>
      <c r="U72" s="20"/>
      <c r="V72" s="16"/>
      <c r="W72" s="23" t="s">
        <v>219</v>
      </c>
      <c r="X72" s="24" t="s">
        <v>220</v>
      </c>
      <c r="Y72" s="27"/>
      <c r="Z72" s="20"/>
      <c r="AA72" s="16"/>
      <c r="AB72" s="62" t="s">
        <v>152</v>
      </c>
      <c r="AC72" s="63" t="s">
        <v>37</v>
      </c>
      <c r="AD72" s="25"/>
      <c r="AE72" s="96"/>
      <c r="AF72" s="21"/>
      <c r="AG72" s="27"/>
      <c r="AH72" s="27"/>
      <c r="AI72" s="16"/>
      <c r="AJ72" s="20"/>
      <c r="AK72" s="16"/>
      <c r="AL72" s="27"/>
      <c r="AM72" s="27"/>
      <c r="AN72" s="29"/>
      <c r="AO72" s="20"/>
      <c r="AP72" s="16"/>
      <c r="AQ72" s="26"/>
      <c r="AR72" s="27"/>
      <c r="AS72" s="29"/>
      <c r="AT72" s="96"/>
      <c r="AU72" s="21"/>
      <c r="AV72" s="27"/>
      <c r="AW72" s="27"/>
      <c r="AX72" s="25"/>
      <c r="BA72" s="16"/>
    </row>
    <row r="73" spans="1:53" x14ac:dyDescent="0.2">
      <c r="A73" s="16"/>
      <c r="B73" s="16"/>
      <c r="C73" s="63">
        <v>1840</v>
      </c>
      <c r="D73" s="63" t="s">
        <v>222</v>
      </c>
      <c r="E73" s="21">
        <f>SUM(1899-C73)</f>
        <v>59</v>
      </c>
      <c r="F73" s="20"/>
      <c r="G73" s="16"/>
      <c r="H73" s="79" t="s">
        <v>223</v>
      </c>
      <c r="I73" s="63" t="s">
        <v>89</v>
      </c>
      <c r="J73" s="16"/>
      <c r="K73" s="28"/>
      <c r="L73" s="16"/>
      <c r="M73" s="62" t="s">
        <v>224</v>
      </c>
      <c r="N73" s="63" t="s">
        <v>225</v>
      </c>
      <c r="O73" s="25">
        <f>SUM(1899-M74)</f>
        <v>43</v>
      </c>
      <c r="P73" s="20"/>
      <c r="Q73" s="16"/>
      <c r="R73" s="24">
        <v>1854</v>
      </c>
      <c r="S73" s="24" t="s">
        <v>226</v>
      </c>
      <c r="T73" s="37">
        <f>SUM(1922-R73)</f>
        <v>68</v>
      </c>
      <c r="U73" s="20"/>
      <c r="V73" s="16"/>
      <c r="W73" s="24">
        <v>1850</v>
      </c>
      <c r="X73" s="24" t="s">
        <v>227</v>
      </c>
      <c r="Y73" s="33">
        <f>SUM(1922-W73)</f>
        <v>72</v>
      </c>
      <c r="Z73" s="20"/>
      <c r="AA73" s="16"/>
      <c r="AB73" s="63">
        <v>1849</v>
      </c>
      <c r="AC73" s="24" t="s">
        <v>228</v>
      </c>
      <c r="AD73" s="25">
        <f>SUM(1923-AB73)</f>
        <v>74</v>
      </c>
      <c r="AE73" s="20"/>
      <c r="AF73" s="21"/>
      <c r="AG73" s="26" t="s">
        <v>229</v>
      </c>
      <c r="AH73" s="27" t="s">
        <v>230</v>
      </c>
      <c r="AI73" s="16"/>
      <c r="AJ73" s="20"/>
      <c r="AK73" s="21"/>
      <c r="AL73" s="54" t="s">
        <v>107</v>
      </c>
      <c r="AM73" s="55" t="s">
        <v>103</v>
      </c>
      <c r="AN73" s="25"/>
      <c r="AO73" s="20"/>
      <c r="AP73" s="16"/>
      <c r="AQ73" s="26" t="s">
        <v>62</v>
      </c>
      <c r="AR73" s="27" t="s">
        <v>63</v>
      </c>
      <c r="AS73" s="29"/>
      <c r="AT73" s="96"/>
      <c r="AU73" s="21"/>
      <c r="AV73" s="26" t="s">
        <v>231</v>
      </c>
      <c r="AW73" s="27" t="s">
        <v>232</v>
      </c>
      <c r="AX73" s="25"/>
      <c r="BA73" s="16"/>
    </row>
    <row r="74" spans="1:53" x14ac:dyDescent="0.2">
      <c r="A74" s="16"/>
      <c r="B74" s="16"/>
      <c r="C74" s="27"/>
      <c r="D74" s="27"/>
      <c r="E74" s="21"/>
      <c r="F74" s="20"/>
      <c r="G74" s="16"/>
      <c r="H74" s="81">
        <v>1843</v>
      </c>
      <c r="I74" s="63" t="s">
        <v>233</v>
      </c>
      <c r="J74" s="21">
        <f>SUM(1896-H74)</f>
        <v>53</v>
      </c>
      <c r="K74" s="28"/>
      <c r="L74" s="27"/>
      <c r="M74" s="63">
        <v>1856</v>
      </c>
      <c r="N74" s="63" t="s">
        <v>234</v>
      </c>
      <c r="O74" s="25"/>
      <c r="P74" s="20"/>
      <c r="Q74" s="16"/>
      <c r="R74" s="27"/>
      <c r="S74" s="27"/>
      <c r="T74" s="67"/>
      <c r="U74" s="28"/>
      <c r="V74" s="16"/>
      <c r="W74" s="27"/>
      <c r="X74" s="27"/>
      <c r="Y74" s="27"/>
      <c r="Z74" s="20"/>
      <c r="AA74" s="16"/>
      <c r="AB74" s="27"/>
      <c r="AC74" s="27"/>
      <c r="AD74" s="25"/>
      <c r="AE74" s="20"/>
      <c r="AF74" s="21"/>
      <c r="AG74" s="27">
        <v>1887</v>
      </c>
      <c r="AH74" s="82">
        <v>8478</v>
      </c>
      <c r="AI74" s="21">
        <v>36</v>
      </c>
      <c r="AJ74" s="20"/>
      <c r="AK74" s="21"/>
      <c r="AL74" s="55">
        <v>1843</v>
      </c>
      <c r="AM74" s="24" t="s">
        <v>235</v>
      </c>
      <c r="AN74" s="57">
        <f>SUM(1924-AL74)</f>
        <v>81</v>
      </c>
      <c r="AO74" s="20"/>
      <c r="AP74" s="16"/>
      <c r="AQ74" s="26"/>
      <c r="AR74" s="27"/>
      <c r="AS74" s="29"/>
      <c r="AT74" s="96"/>
      <c r="AU74" s="21"/>
      <c r="AV74" s="27">
        <v>1858</v>
      </c>
      <c r="AW74" s="82">
        <v>14554</v>
      </c>
      <c r="AX74" s="25">
        <v>81</v>
      </c>
      <c r="BA74" s="16"/>
    </row>
    <row r="75" spans="1:53" x14ac:dyDescent="0.2">
      <c r="A75" s="60"/>
      <c r="B75" s="60"/>
      <c r="C75" s="27"/>
      <c r="D75" s="27"/>
      <c r="E75" s="21"/>
      <c r="F75" s="20"/>
      <c r="G75" s="16"/>
      <c r="H75" s="21"/>
      <c r="I75" s="27"/>
      <c r="J75" s="21"/>
      <c r="K75" s="28"/>
      <c r="L75" s="27"/>
      <c r="M75" s="27"/>
      <c r="N75" s="27"/>
      <c r="O75" s="67"/>
      <c r="P75" s="28"/>
      <c r="Q75" s="16"/>
      <c r="R75" s="27"/>
      <c r="S75" s="27"/>
      <c r="T75" s="67"/>
      <c r="U75" s="28"/>
      <c r="V75" s="16"/>
      <c r="W75" s="27"/>
      <c r="X75" s="27"/>
      <c r="Y75" s="27"/>
      <c r="Z75" s="20"/>
      <c r="AA75" s="16"/>
      <c r="AB75" s="62" t="s">
        <v>152</v>
      </c>
      <c r="AC75" s="27" t="s">
        <v>238</v>
      </c>
      <c r="AD75" s="25"/>
      <c r="AE75" s="20"/>
      <c r="AF75" s="21"/>
      <c r="AG75" s="27"/>
      <c r="AH75" s="27"/>
      <c r="AI75" s="21"/>
      <c r="AJ75" s="20"/>
      <c r="AK75" s="21"/>
      <c r="AL75" s="27"/>
      <c r="AM75" s="27"/>
      <c r="AN75" s="25"/>
      <c r="AO75" s="20"/>
      <c r="AP75" s="16"/>
      <c r="AQ75" s="26" t="s">
        <v>62</v>
      </c>
      <c r="AR75" s="27" t="s">
        <v>74</v>
      </c>
      <c r="AS75" s="29"/>
      <c r="AT75" s="96"/>
      <c r="AU75" s="21"/>
      <c r="AV75" s="27"/>
      <c r="AW75" s="27"/>
      <c r="AX75" s="25"/>
      <c r="BA75" s="16"/>
    </row>
    <row r="76" spans="1:53" x14ac:dyDescent="0.2">
      <c r="A76" s="60"/>
      <c r="B76" s="60"/>
      <c r="C76" s="27"/>
      <c r="D76" s="27"/>
      <c r="E76" s="21"/>
      <c r="F76" s="20"/>
      <c r="G76" s="16"/>
      <c r="H76" s="21"/>
      <c r="I76" s="27"/>
      <c r="J76" s="21"/>
      <c r="K76" s="28"/>
      <c r="L76" s="27"/>
      <c r="M76" s="27"/>
      <c r="N76" s="27"/>
      <c r="O76" s="67"/>
      <c r="P76" s="28"/>
      <c r="Q76" s="16"/>
      <c r="R76" s="27"/>
      <c r="S76" s="27"/>
      <c r="T76" s="67"/>
      <c r="U76" s="28"/>
      <c r="V76" s="16"/>
      <c r="W76" s="27"/>
      <c r="X76" s="27"/>
      <c r="Y76" s="27"/>
      <c r="Z76" s="20"/>
      <c r="AA76" s="16"/>
      <c r="AB76" s="27">
        <v>1849</v>
      </c>
      <c r="AC76" s="82">
        <v>12351</v>
      </c>
      <c r="AD76" s="25">
        <v>84</v>
      </c>
      <c r="AE76" s="20"/>
      <c r="AF76" s="21"/>
      <c r="AG76" s="27"/>
      <c r="AH76" s="27"/>
      <c r="AI76" s="21"/>
      <c r="AJ76" s="20"/>
      <c r="AK76" s="21"/>
      <c r="AL76" s="54" t="s">
        <v>107</v>
      </c>
      <c r="AM76" s="55" t="s">
        <v>74</v>
      </c>
      <c r="AN76" s="25"/>
      <c r="AO76" s="20"/>
      <c r="AP76" s="16"/>
      <c r="AQ76" s="26"/>
      <c r="AR76" s="27"/>
      <c r="AS76" s="29"/>
      <c r="AT76" s="96"/>
      <c r="AU76" s="21"/>
      <c r="AV76" s="26" t="s">
        <v>231</v>
      </c>
      <c r="AW76" s="27" t="s">
        <v>240</v>
      </c>
      <c r="AX76" s="25"/>
      <c r="BA76" s="16"/>
    </row>
    <row r="77" spans="1:53" x14ac:dyDescent="0.2">
      <c r="A77" s="60"/>
      <c r="B77" s="60"/>
      <c r="C77" s="27"/>
      <c r="D77" s="27"/>
      <c r="E77" s="21"/>
      <c r="F77" s="20"/>
      <c r="G77" s="16"/>
      <c r="H77" s="21"/>
      <c r="I77" s="27"/>
      <c r="J77" s="21"/>
      <c r="K77" s="28"/>
      <c r="L77" s="27"/>
      <c r="M77" s="27"/>
      <c r="N77" s="27"/>
      <c r="O77" s="67"/>
      <c r="P77" s="28"/>
      <c r="Q77" s="16"/>
      <c r="R77" s="27"/>
      <c r="S77" s="27"/>
      <c r="T77" s="67"/>
      <c r="U77" s="28"/>
      <c r="V77" s="16"/>
      <c r="W77" s="27"/>
      <c r="X77" s="27"/>
      <c r="Y77" s="27"/>
      <c r="Z77" s="20"/>
      <c r="AA77" s="16"/>
      <c r="AB77" s="27"/>
      <c r="AC77" s="27"/>
      <c r="AD77" s="25"/>
      <c r="AE77" s="20"/>
      <c r="AF77" s="21"/>
      <c r="AG77" s="27"/>
      <c r="AH77" s="27"/>
      <c r="AI77" s="21"/>
      <c r="AJ77" s="20"/>
      <c r="AK77" s="21"/>
      <c r="AL77" s="55">
        <v>1847</v>
      </c>
      <c r="AM77" s="24" t="s">
        <v>241</v>
      </c>
      <c r="AN77" s="57">
        <f>SUM(1924-AL77)</f>
        <v>77</v>
      </c>
      <c r="AO77" s="20"/>
      <c r="AP77" s="16"/>
      <c r="AQ77" s="27"/>
      <c r="AR77" s="27"/>
      <c r="AS77" s="29"/>
      <c r="AT77" s="96"/>
      <c r="AU77" s="21"/>
      <c r="AV77" s="27">
        <v>1858</v>
      </c>
      <c r="AW77" s="82">
        <v>10864</v>
      </c>
      <c r="AX77" s="25">
        <v>71</v>
      </c>
      <c r="BA77" s="16"/>
    </row>
    <row r="78" spans="1:53" x14ac:dyDescent="0.2">
      <c r="A78" s="60"/>
      <c r="B78" s="60"/>
      <c r="C78" s="27"/>
      <c r="D78" s="27"/>
      <c r="E78" s="21"/>
      <c r="F78" s="20"/>
      <c r="G78" s="16"/>
      <c r="H78" s="21"/>
      <c r="I78" s="27"/>
      <c r="J78" s="21"/>
      <c r="K78" s="28"/>
      <c r="L78" s="27"/>
      <c r="M78" s="27"/>
      <c r="N78" s="27"/>
      <c r="O78" s="67"/>
      <c r="P78" s="28"/>
      <c r="Q78" s="16"/>
      <c r="R78" s="27"/>
      <c r="S78" s="27"/>
      <c r="T78" s="67"/>
      <c r="U78" s="28"/>
      <c r="V78" s="16"/>
      <c r="W78" s="27"/>
      <c r="X78" s="27"/>
      <c r="Y78" s="27"/>
      <c r="Z78" s="20"/>
      <c r="AA78" s="16"/>
      <c r="AB78" s="26" t="s">
        <v>152</v>
      </c>
      <c r="AC78" s="27" t="s">
        <v>243</v>
      </c>
      <c r="AD78" s="25">
        <v>37</v>
      </c>
      <c r="AE78" s="20"/>
      <c r="AF78" s="21"/>
      <c r="AG78" s="27"/>
      <c r="AH78" s="27"/>
      <c r="AI78" s="21"/>
      <c r="AJ78" s="20"/>
      <c r="AK78" s="21"/>
      <c r="AL78" s="27"/>
      <c r="AM78" s="27"/>
      <c r="AN78" s="25"/>
      <c r="AO78" s="20"/>
      <c r="AP78" s="16"/>
      <c r="AQ78" s="27"/>
      <c r="AR78" s="27"/>
      <c r="AS78" s="29"/>
      <c r="AT78" s="96"/>
      <c r="AU78" s="21"/>
      <c r="AV78" s="27"/>
      <c r="AW78" s="27"/>
      <c r="AX78" s="25"/>
      <c r="BA78" s="16"/>
    </row>
    <row r="79" spans="1:53" x14ac:dyDescent="0.2">
      <c r="A79" s="60"/>
      <c r="B79" s="60"/>
      <c r="C79" s="27"/>
      <c r="D79" s="27"/>
      <c r="E79" s="21"/>
      <c r="F79" s="20"/>
      <c r="G79" s="16"/>
      <c r="H79" s="21"/>
      <c r="I79" s="27"/>
      <c r="J79" s="16"/>
      <c r="K79" s="28"/>
      <c r="L79" s="27"/>
      <c r="M79" s="27"/>
      <c r="N79" s="27"/>
      <c r="O79" s="67"/>
      <c r="P79" s="28"/>
      <c r="Q79" s="16"/>
      <c r="R79" s="27"/>
      <c r="S79" s="27"/>
      <c r="T79" s="67"/>
      <c r="U79" s="28"/>
      <c r="V79" s="16"/>
      <c r="W79" s="27"/>
      <c r="X79" s="27"/>
      <c r="Y79" s="27"/>
      <c r="Z79" s="20"/>
      <c r="AA79" s="16"/>
      <c r="AB79" s="27">
        <v>1880</v>
      </c>
      <c r="AC79" s="82">
        <v>6280</v>
      </c>
      <c r="AD79" s="29"/>
      <c r="AE79" s="20"/>
      <c r="AF79" s="21"/>
      <c r="AG79" s="27"/>
      <c r="AH79" s="27"/>
      <c r="AI79" s="21"/>
      <c r="AJ79" s="20"/>
      <c r="AK79" s="21"/>
      <c r="AL79" s="27"/>
      <c r="AM79" s="27"/>
      <c r="AN79" s="25"/>
      <c r="AO79" s="20"/>
      <c r="AP79" s="16"/>
      <c r="AQ79" s="27"/>
      <c r="AR79" s="27"/>
      <c r="AS79" s="29"/>
      <c r="AT79" s="96"/>
      <c r="AU79" s="21"/>
      <c r="AV79" s="27"/>
      <c r="AW79" s="27"/>
      <c r="AX79" s="25"/>
      <c r="BA79" s="16"/>
    </row>
    <row r="80" spans="1:53" x14ac:dyDescent="0.2">
      <c r="A80" s="60"/>
      <c r="B80" s="60"/>
      <c r="C80" s="27"/>
      <c r="D80" s="27"/>
      <c r="E80" s="21"/>
      <c r="F80" s="20"/>
      <c r="G80" s="16"/>
      <c r="H80" s="21"/>
      <c r="I80" s="27"/>
      <c r="J80" s="16"/>
      <c r="K80" s="28"/>
      <c r="L80" s="27"/>
      <c r="M80" s="27"/>
      <c r="N80" s="27"/>
      <c r="O80" s="67"/>
      <c r="P80" s="28"/>
      <c r="Q80" s="16"/>
      <c r="R80" s="27"/>
      <c r="S80" s="27"/>
      <c r="T80" s="29"/>
      <c r="U80" s="20"/>
      <c r="V80" s="16"/>
      <c r="W80" s="27"/>
      <c r="X80" s="27"/>
      <c r="Y80" s="16"/>
      <c r="Z80" s="20"/>
      <c r="AA80" s="16"/>
      <c r="AB80" s="27"/>
      <c r="AC80" s="27"/>
      <c r="AD80" s="29"/>
      <c r="AE80" s="20"/>
      <c r="AF80" s="16"/>
      <c r="AG80" s="27"/>
      <c r="AH80" s="27"/>
      <c r="AI80" s="16"/>
      <c r="AJ80" s="20"/>
      <c r="AK80" s="21"/>
      <c r="AL80" s="27"/>
      <c r="AM80" s="27"/>
      <c r="AN80" s="25"/>
      <c r="AO80" s="20"/>
      <c r="AP80" s="16"/>
      <c r="AQ80" s="27"/>
      <c r="AR80" s="27"/>
      <c r="AS80" s="29"/>
      <c r="AT80" s="96"/>
      <c r="AU80" s="21"/>
      <c r="AV80" s="27"/>
      <c r="AW80" s="27"/>
      <c r="AX80" s="25"/>
      <c r="BA80" s="16"/>
    </row>
    <row r="81" spans="1:53" ht="12.75" thickBot="1" x14ac:dyDescent="0.25">
      <c r="A81" s="59"/>
      <c r="B81" s="59"/>
      <c r="C81" s="47"/>
      <c r="D81" s="47"/>
      <c r="E81" s="50"/>
      <c r="F81" s="51"/>
      <c r="G81" s="46"/>
      <c r="H81" s="50"/>
      <c r="I81" s="47"/>
      <c r="J81" s="46"/>
      <c r="K81" s="51"/>
      <c r="L81" s="46"/>
      <c r="M81" s="47"/>
      <c r="N81" s="47"/>
      <c r="O81" s="91"/>
      <c r="P81" s="51"/>
      <c r="Q81" s="46"/>
      <c r="R81" s="47"/>
      <c r="S81" s="47"/>
      <c r="T81" s="91"/>
      <c r="U81" s="51"/>
      <c r="V81" s="46"/>
      <c r="W81" s="47"/>
      <c r="X81" s="47"/>
      <c r="Y81" s="46"/>
      <c r="Z81" s="51"/>
      <c r="AA81" s="46"/>
      <c r="AB81" s="47"/>
      <c r="AC81" s="47"/>
      <c r="AD81" s="91"/>
      <c r="AE81" s="51"/>
      <c r="AF81" s="46"/>
      <c r="AG81" s="47"/>
      <c r="AH81" s="47"/>
      <c r="AI81" s="46"/>
      <c r="AJ81" s="51"/>
      <c r="AK81" s="46"/>
      <c r="AL81" s="47"/>
      <c r="AM81" s="47"/>
      <c r="AN81" s="91"/>
      <c r="AO81" s="51"/>
      <c r="AP81" s="46"/>
      <c r="AQ81" s="47"/>
      <c r="AR81" s="47"/>
      <c r="AS81" s="91"/>
      <c r="AT81" s="99"/>
      <c r="AU81" s="50"/>
      <c r="AV81" s="47"/>
      <c r="AW81" s="47"/>
      <c r="AX81" s="48"/>
      <c r="BA81" s="16"/>
    </row>
    <row r="82" spans="1:53" x14ac:dyDescent="0.2">
      <c r="A82" s="75"/>
      <c r="B82" s="75"/>
      <c r="C82" s="10"/>
      <c r="D82" s="10"/>
      <c r="E82" s="11"/>
      <c r="F82" s="12"/>
      <c r="G82" s="13"/>
      <c r="H82" s="13"/>
      <c r="I82" s="10"/>
      <c r="J82" s="11"/>
      <c r="K82" s="12"/>
      <c r="L82" s="9"/>
      <c r="M82" s="10"/>
      <c r="N82" s="10"/>
      <c r="O82" s="11"/>
      <c r="P82" s="12"/>
      <c r="Q82" s="13"/>
      <c r="R82" s="10"/>
      <c r="S82" s="10"/>
      <c r="T82" s="11"/>
      <c r="U82" s="12"/>
      <c r="V82" s="9"/>
      <c r="W82" s="10"/>
      <c r="X82" s="10"/>
      <c r="Y82" s="11"/>
      <c r="Z82" s="4"/>
      <c r="AA82" s="4"/>
      <c r="AB82" s="5"/>
      <c r="AC82" s="5"/>
      <c r="AE82" s="4"/>
      <c r="AF82" s="4"/>
      <c r="AG82" s="5"/>
      <c r="AH82" s="5"/>
      <c r="AJ82" s="4"/>
      <c r="AK82" s="4"/>
      <c r="AL82" s="5"/>
      <c r="AM82" s="5"/>
      <c r="AO82" s="4"/>
      <c r="AP82" s="4"/>
      <c r="AQ82" s="5"/>
      <c r="AR82" s="5"/>
      <c r="AT82" s="16"/>
      <c r="AU82" s="16"/>
      <c r="BA82" s="16"/>
    </row>
    <row r="83" spans="1:53" x14ac:dyDescent="0.2">
      <c r="A83" s="60"/>
      <c r="B83" s="60"/>
      <c r="C83" s="27"/>
      <c r="D83" s="27"/>
      <c r="E83" s="25"/>
      <c r="F83" s="20"/>
      <c r="G83" s="21"/>
      <c r="H83" s="79" t="s">
        <v>249</v>
      </c>
      <c r="I83" s="63" t="s">
        <v>4</v>
      </c>
      <c r="J83" s="25"/>
      <c r="K83" s="20"/>
      <c r="L83" s="16"/>
      <c r="M83" s="23" t="s">
        <v>250</v>
      </c>
      <c r="N83" s="24" t="s">
        <v>123</v>
      </c>
      <c r="O83" s="25"/>
      <c r="P83" s="20"/>
      <c r="Q83" s="21"/>
      <c r="R83" s="23" t="s">
        <v>251</v>
      </c>
      <c r="S83" s="24" t="s">
        <v>10</v>
      </c>
      <c r="T83" s="25"/>
      <c r="U83" s="20"/>
      <c r="V83" s="16"/>
      <c r="W83" s="27"/>
      <c r="X83" s="27"/>
      <c r="Y83" s="25"/>
      <c r="Z83" s="4"/>
      <c r="AA83" s="4"/>
      <c r="AB83" s="5"/>
      <c r="AC83" s="5"/>
      <c r="AE83" s="4"/>
      <c r="AF83" s="4"/>
      <c r="AG83" s="5"/>
      <c r="AH83" s="5"/>
      <c r="AJ83" s="4"/>
      <c r="AK83" s="4"/>
      <c r="AL83" s="5"/>
      <c r="AM83" s="5"/>
      <c r="AO83" s="4"/>
      <c r="AP83" s="4"/>
      <c r="AQ83" s="5"/>
      <c r="AR83" s="5"/>
      <c r="AT83" s="4"/>
      <c r="AU83" s="4"/>
    </row>
    <row r="84" spans="1:53" x14ac:dyDescent="0.2">
      <c r="A84" s="60"/>
      <c r="B84" s="60"/>
      <c r="C84" s="30" t="s">
        <v>252</v>
      </c>
      <c r="D84" s="31" t="s">
        <v>3</v>
      </c>
      <c r="E84" s="25"/>
      <c r="F84" s="20"/>
      <c r="G84" s="21"/>
      <c r="H84" s="81">
        <v>1850</v>
      </c>
      <c r="I84" s="63" t="s">
        <v>253</v>
      </c>
      <c r="J84" s="25">
        <f>SUM(1899-H84)</f>
        <v>49</v>
      </c>
      <c r="K84" s="20"/>
      <c r="L84" s="16"/>
      <c r="M84" s="24">
        <v>1872</v>
      </c>
      <c r="N84" s="24" t="s">
        <v>254</v>
      </c>
      <c r="O84" s="37">
        <f>SUM(1921-M84)</f>
        <v>49</v>
      </c>
      <c r="P84" s="20"/>
      <c r="Q84" s="21"/>
      <c r="R84" s="24">
        <v>1840</v>
      </c>
      <c r="S84" s="24" t="s">
        <v>255</v>
      </c>
      <c r="T84" s="37">
        <f>SUM(1922-R84)</f>
        <v>82</v>
      </c>
      <c r="U84" s="20"/>
      <c r="V84" s="16"/>
      <c r="W84" s="27"/>
      <c r="X84" s="27"/>
      <c r="Y84" s="25"/>
      <c r="Z84" s="4"/>
      <c r="AA84" s="4"/>
      <c r="AB84" s="5"/>
      <c r="AC84" s="5"/>
      <c r="AE84" s="4"/>
      <c r="AF84" s="4"/>
      <c r="AG84" s="5"/>
      <c r="AH84" s="5"/>
      <c r="AJ84" s="4"/>
      <c r="AK84" s="4"/>
      <c r="AL84" s="5"/>
      <c r="AM84" s="5"/>
      <c r="AO84" s="4"/>
      <c r="AP84" s="4"/>
      <c r="AQ84" s="5"/>
      <c r="AR84" s="5"/>
      <c r="AT84" s="4"/>
      <c r="AU84" s="4"/>
    </row>
    <row r="85" spans="1:53" x14ac:dyDescent="0.2">
      <c r="A85" s="60"/>
      <c r="B85" s="60"/>
      <c r="C85" s="31">
        <v>1827</v>
      </c>
      <c r="D85" s="39" t="s">
        <v>256</v>
      </c>
      <c r="E85" s="25">
        <f>SUM(1902 -C85)</f>
        <v>75</v>
      </c>
      <c r="F85" s="20"/>
      <c r="G85" s="21"/>
      <c r="H85" s="21"/>
      <c r="I85" s="27"/>
      <c r="J85" s="25"/>
      <c r="K85" s="20"/>
      <c r="L85" s="16"/>
      <c r="M85" s="27"/>
      <c r="N85" s="27"/>
      <c r="O85" s="25"/>
      <c r="P85" s="20"/>
      <c r="Q85" s="21"/>
      <c r="R85" s="24"/>
      <c r="S85" s="24"/>
      <c r="T85" s="37"/>
      <c r="U85" s="20"/>
      <c r="V85" s="16"/>
      <c r="W85" s="62" t="s">
        <v>257</v>
      </c>
      <c r="X85" s="63" t="s">
        <v>258</v>
      </c>
      <c r="Y85" s="25"/>
      <c r="Z85" s="4"/>
      <c r="AA85" s="4"/>
      <c r="AE85" s="4"/>
      <c r="AF85" s="4"/>
      <c r="AG85" s="5"/>
      <c r="AH85" s="5"/>
      <c r="AJ85" s="4"/>
      <c r="AK85" s="4"/>
      <c r="AL85" s="5"/>
      <c r="AM85" s="5"/>
      <c r="AO85" s="4"/>
      <c r="AP85" s="4"/>
      <c r="AQ85" s="5"/>
      <c r="AR85" s="5"/>
      <c r="AT85" s="4"/>
      <c r="AU85" s="4"/>
    </row>
    <row r="86" spans="1:53" x14ac:dyDescent="0.2">
      <c r="A86" s="60"/>
      <c r="B86" s="60"/>
      <c r="C86" s="27"/>
      <c r="D86" s="27"/>
      <c r="E86" s="25"/>
      <c r="F86" s="20"/>
      <c r="G86" s="21"/>
      <c r="H86" s="64" t="s">
        <v>249</v>
      </c>
      <c r="I86" s="44" t="s">
        <v>260</v>
      </c>
      <c r="J86" s="25"/>
      <c r="K86" s="20"/>
      <c r="L86" s="16"/>
      <c r="M86" s="27"/>
      <c r="N86" s="27"/>
      <c r="O86" s="25"/>
      <c r="P86" s="40"/>
      <c r="Q86" s="21"/>
      <c r="R86" s="62" t="s">
        <v>251</v>
      </c>
      <c r="S86" s="63" t="s">
        <v>261</v>
      </c>
      <c r="T86" s="25"/>
      <c r="U86" s="20"/>
      <c r="V86" s="16"/>
      <c r="W86" s="63">
        <v>1839</v>
      </c>
      <c r="X86" s="24" t="s">
        <v>262</v>
      </c>
      <c r="Y86" s="25">
        <f>SUM(1923-W86)</f>
        <v>84</v>
      </c>
      <c r="Z86" s="4"/>
      <c r="AA86" s="4"/>
      <c r="AB86" s="5"/>
      <c r="AC86" s="5"/>
      <c r="AE86" s="4"/>
      <c r="AF86" s="4"/>
      <c r="AG86" s="5"/>
      <c r="AH86" s="5"/>
      <c r="AJ86" s="4"/>
      <c r="AK86" s="4"/>
      <c r="AL86" s="5"/>
      <c r="AM86" s="5"/>
      <c r="AO86" s="4"/>
      <c r="AP86" s="4"/>
      <c r="AQ86" s="5"/>
      <c r="AR86" s="5"/>
      <c r="AT86" s="4"/>
      <c r="AU86" s="4"/>
    </row>
    <row r="87" spans="1:53" x14ac:dyDescent="0.2">
      <c r="A87" s="60"/>
      <c r="B87" s="60"/>
      <c r="C87" s="27"/>
      <c r="D87" s="27"/>
      <c r="E87" s="25"/>
      <c r="F87" s="20"/>
      <c r="G87" s="21"/>
      <c r="H87" s="69">
        <v>1847</v>
      </c>
      <c r="I87" s="24" t="s">
        <v>263</v>
      </c>
      <c r="J87" s="25">
        <f>SUM(1929-H87)</f>
        <v>82</v>
      </c>
      <c r="K87" s="20"/>
      <c r="L87" s="16"/>
      <c r="M87" s="27"/>
      <c r="N87" s="27"/>
      <c r="O87" s="25"/>
      <c r="P87" s="40"/>
      <c r="Q87" s="21"/>
      <c r="R87" s="63">
        <v>1844</v>
      </c>
      <c r="S87" s="24" t="s">
        <v>264</v>
      </c>
      <c r="T87" s="25">
        <f>SUM(1923-R87)</f>
        <v>79</v>
      </c>
      <c r="U87" s="20"/>
      <c r="V87" s="16"/>
      <c r="W87" s="27"/>
      <c r="X87" s="27"/>
      <c r="Y87" s="25"/>
      <c r="Z87" s="4"/>
      <c r="AA87" s="4"/>
      <c r="AB87" s="5"/>
      <c r="AC87" s="5"/>
      <c r="AE87" s="4"/>
      <c r="AF87" s="4"/>
      <c r="AG87" s="5"/>
      <c r="AH87" s="5"/>
      <c r="AJ87" s="4"/>
      <c r="AK87" s="4"/>
      <c r="AL87" s="5"/>
      <c r="AM87" s="5"/>
      <c r="AO87" s="4"/>
      <c r="AP87" s="4"/>
      <c r="AQ87" s="5"/>
      <c r="AR87" s="5"/>
      <c r="AT87" s="4"/>
      <c r="AU87" s="4"/>
    </row>
    <row r="88" spans="1:53" x14ac:dyDescent="0.2">
      <c r="A88" s="60"/>
      <c r="B88" s="60"/>
      <c r="C88" s="27"/>
      <c r="D88" s="27"/>
      <c r="E88" s="25"/>
      <c r="F88" s="20"/>
      <c r="G88" s="21"/>
      <c r="H88" s="21"/>
      <c r="I88" s="27"/>
      <c r="J88" s="25"/>
      <c r="K88" s="20"/>
      <c r="L88" s="16"/>
      <c r="M88" s="27"/>
      <c r="N88" s="27"/>
      <c r="O88" s="25"/>
      <c r="P88" s="40"/>
      <c r="Q88" s="21"/>
      <c r="R88" s="27"/>
      <c r="S88" s="27"/>
      <c r="T88" s="25"/>
      <c r="U88" s="20"/>
      <c r="V88" s="16"/>
      <c r="W88" s="23" t="s">
        <v>257</v>
      </c>
      <c r="X88" s="24" t="s">
        <v>265</v>
      </c>
      <c r="Y88" s="25"/>
      <c r="Z88" s="4"/>
      <c r="AA88" s="4"/>
      <c r="AB88" s="5"/>
      <c r="AC88" s="5"/>
      <c r="AE88" s="4"/>
      <c r="AF88" s="4"/>
      <c r="AG88" s="5"/>
      <c r="AH88" s="5"/>
      <c r="AJ88" s="4"/>
      <c r="AK88" s="4"/>
      <c r="AL88" s="5"/>
      <c r="AM88" s="5"/>
      <c r="AO88" s="4"/>
      <c r="AP88" s="4"/>
      <c r="AQ88" s="5"/>
      <c r="AR88" s="5"/>
      <c r="AT88" s="4"/>
      <c r="AU88" s="4"/>
    </row>
    <row r="89" spans="1:53" x14ac:dyDescent="0.2">
      <c r="A89" s="60"/>
      <c r="B89" s="60"/>
      <c r="C89" s="27"/>
      <c r="D89" s="27"/>
      <c r="E89" s="25"/>
      <c r="F89" s="20"/>
      <c r="G89" s="21"/>
      <c r="H89" s="21"/>
      <c r="I89" s="27"/>
      <c r="J89" s="25"/>
      <c r="K89" s="20"/>
      <c r="L89" s="16"/>
      <c r="M89" s="27"/>
      <c r="N89" s="27"/>
      <c r="O89" s="25"/>
      <c r="P89" s="20"/>
      <c r="Q89" s="21"/>
      <c r="R89" s="38"/>
      <c r="S89" s="27"/>
      <c r="T89" s="25"/>
      <c r="U89" s="20"/>
      <c r="V89" s="16"/>
      <c r="W89" s="24">
        <v>1839</v>
      </c>
      <c r="X89" s="24" t="s">
        <v>266</v>
      </c>
      <c r="Y89" s="25">
        <f>SUM(1926-W89)</f>
        <v>87</v>
      </c>
      <c r="Z89" s="4"/>
      <c r="AA89" s="4"/>
      <c r="AB89" s="5"/>
      <c r="AC89" s="5"/>
      <c r="AE89" s="4"/>
      <c r="AF89" s="4"/>
      <c r="AG89" s="5"/>
      <c r="AH89" s="5"/>
      <c r="AJ89" s="4"/>
      <c r="AK89" s="4"/>
      <c r="AL89" s="5"/>
      <c r="AM89" s="5"/>
      <c r="AO89" s="4"/>
      <c r="AP89" s="4"/>
      <c r="AQ89" s="5"/>
      <c r="AR89" s="5"/>
      <c r="AT89" s="4"/>
      <c r="AU89" s="4"/>
    </row>
    <row r="90" spans="1:53" x14ac:dyDescent="0.2">
      <c r="A90" s="16"/>
      <c r="B90" s="16"/>
      <c r="C90" s="27"/>
      <c r="D90" s="27"/>
      <c r="E90" s="25"/>
      <c r="F90" s="20"/>
      <c r="G90" s="21"/>
      <c r="H90" s="21"/>
      <c r="I90" s="27"/>
      <c r="J90" s="25"/>
      <c r="K90" s="20"/>
      <c r="L90" s="16"/>
      <c r="M90" s="27"/>
      <c r="N90" s="27"/>
      <c r="O90" s="25"/>
      <c r="P90" s="40"/>
      <c r="Q90" s="21"/>
      <c r="R90" s="27"/>
      <c r="S90" s="27"/>
      <c r="T90" s="25"/>
      <c r="U90" s="20"/>
      <c r="V90" s="16"/>
      <c r="W90" s="27"/>
      <c r="X90" s="27"/>
      <c r="Y90" s="25"/>
      <c r="Z90" s="4"/>
      <c r="AA90" s="4"/>
      <c r="AB90" s="5"/>
      <c r="AC90" s="5"/>
      <c r="AE90" s="4"/>
      <c r="AF90" s="4"/>
      <c r="AG90" s="5"/>
      <c r="AH90" s="5"/>
      <c r="AJ90" s="4"/>
      <c r="AK90" s="4"/>
      <c r="AL90" s="5"/>
      <c r="AM90" s="5"/>
      <c r="AO90" s="4"/>
      <c r="AP90" s="4"/>
      <c r="AQ90" s="5"/>
      <c r="AR90" s="5"/>
      <c r="AT90" s="4"/>
      <c r="AU90" s="4"/>
    </row>
    <row r="91" spans="1:53" ht="12.75" thickBot="1" x14ac:dyDescent="0.25">
      <c r="A91" s="59"/>
      <c r="B91" s="59"/>
      <c r="C91" s="47"/>
      <c r="D91" s="47"/>
      <c r="E91" s="48"/>
      <c r="F91" s="51"/>
      <c r="G91" s="50"/>
      <c r="H91" s="50"/>
      <c r="I91" s="47"/>
      <c r="J91" s="48"/>
      <c r="K91" s="51"/>
      <c r="L91" s="46"/>
      <c r="M91" s="47"/>
      <c r="N91" s="47"/>
      <c r="O91" s="48"/>
      <c r="P91" s="49"/>
      <c r="Q91" s="50"/>
      <c r="R91" s="47"/>
      <c r="S91" s="47"/>
      <c r="T91" s="48"/>
      <c r="U91" s="51"/>
      <c r="V91" s="46"/>
      <c r="W91" s="47"/>
      <c r="X91" s="47"/>
      <c r="Y91" s="48"/>
      <c r="Z91" s="4"/>
      <c r="AA91" s="4"/>
      <c r="AB91" s="5"/>
      <c r="AC91" s="5"/>
      <c r="AE91" s="4"/>
      <c r="AF91" s="4"/>
      <c r="AG91" s="5"/>
      <c r="AH91" s="5"/>
      <c r="AJ91" s="4"/>
      <c r="AK91" s="4"/>
      <c r="AL91" s="5"/>
      <c r="AM91" s="5"/>
      <c r="AO91" s="4"/>
      <c r="AP91" s="4"/>
      <c r="AQ91" s="5"/>
      <c r="AR91" s="5"/>
      <c r="AT91" s="4"/>
      <c r="AU91" s="4"/>
    </row>
    <row r="92" spans="1:53" x14ac:dyDescent="0.2">
      <c r="A92" s="9"/>
      <c r="B92" s="9"/>
      <c r="C92" s="10"/>
      <c r="D92" s="10"/>
      <c r="E92" s="11"/>
      <c r="F92" s="15"/>
      <c r="G92" s="13"/>
      <c r="H92" s="13"/>
      <c r="I92" s="10"/>
      <c r="J92" s="11"/>
      <c r="K92" s="9"/>
      <c r="L92" s="9"/>
      <c r="M92" s="10"/>
      <c r="N92" s="10"/>
      <c r="O92" s="11"/>
      <c r="P92" s="61"/>
      <c r="Q92" s="13"/>
      <c r="R92" s="10"/>
      <c r="S92" s="10"/>
      <c r="T92" s="11"/>
      <c r="U92" s="10"/>
      <c r="V92" s="10"/>
      <c r="W92" s="10"/>
      <c r="X92" s="10"/>
      <c r="Y92" s="11"/>
      <c r="Z92" s="61"/>
      <c r="AA92" s="13"/>
      <c r="AB92" s="10"/>
      <c r="AC92" s="10"/>
      <c r="AD92" s="11"/>
      <c r="AE92" s="12"/>
      <c r="AF92" s="9"/>
      <c r="AG92" s="10"/>
      <c r="AH92" s="10"/>
      <c r="AI92" s="14"/>
      <c r="AJ92" s="4"/>
      <c r="AK92" s="4"/>
      <c r="AL92" s="5"/>
      <c r="AM92" s="5"/>
      <c r="AO92" s="4"/>
      <c r="AP92" s="4"/>
      <c r="AQ92" s="5"/>
      <c r="AR92" s="5"/>
      <c r="AT92" s="4"/>
      <c r="AU92" s="4"/>
    </row>
    <row r="93" spans="1:53" x14ac:dyDescent="0.2">
      <c r="A93" s="16"/>
      <c r="B93" s="16"/>
      <c r="C93" s="30" t="s">
        <v>269</v>
      </c>
      <c r="D93" s="31" t="s">
        <v>89</v>
      </c>
      <c r="E93" s="25"/>
      <c r="F93" s="28"/>
      <c r="G93" s="21"/>
      <c r="H93" s="21"/>
      <c r="I93" s="27"/>
      <c r="J93" s="25"/>
      <c r="K93" s="16"/>
      <c r="L93" s="16"/>
      <c r="M93" s="27"/>
      <c r="N93" s="27"/>
      <c r="O93" s="25"/>
      <c r="P93" s="40"/>
      <c r="Q93" s="21"/>
      <c r="R93" s="27"/>
      <c r="S93" s="27"/>
      <c r="T93" s="25"/>
      <c r="U93" s="4"/>
      <c r="V93" s="62"/>
      <c r="W93" s="62" t="s">
        <v>216</v>
      </c>
      <c r="X93" s="63" t="s">
        <v>242</v>
      </c>
      <c r="Y93" s="67"/>
      <c r="Z93" s="20"/>
      <c r="AA93" s="21"/>
      <c r="AB93" s="54" t="s">
        <v>268</v>
      </c>
      <c r="AC93" s="55" t="s">
        <v>120</v>
      </c>
      <c r="AD93" s="25"/>
      <c r="AE93" s="20"/>
      <c r="AF93" s="16"/>
      <c r="AG93" s="27"/>
      <c r="AH93" s="27"/>
      <c r="AI93" s="29"/>
      <c r="AJ93" s="4"/>
      <c r="AK93" s="4"/>
      <c r="AL93" s="5"/>
      <c r="AM93" s="5"/>
      <c r="AO93" s="4"/>
      <c r="AP93" s="4"/>
      <c r="AQ93" s="5"/>
      <c r="AR93" s="5"/>
      <c r="AT93" s="4"/>
      <c r="AU93" s="4"/>
    </row>
    <row r="94" spans="1:53" x14ac:dyDescent="0.2">
      <c r="A94" s="16"/>
      <c r="B94" s="16"/>
      <c r="C94" s="31">
        <v>1840</v>
      </c>
      <c r="D94" s="31" t="s">
        <v>270</v>
      </c>
      <c r="E94" s="25">
        <f>SUM(1896-C94)</f>
        <v>56</v>
      </c>
      <c r="F94" s="28"/>
      <c r="G94" s="21"/>
      <c r="H94" s="21"/>
      <c r="I94" s="27"/>
      <c r="J94" s="25"/>
      <c r="K94" s="16"/>
      <c r="L94" s="16"/>
      <c r="M94" s="23" t="s">
        <v>271</v>
      </c>
      <c r="N94" s="24" t="s">
        <v>272</v>
      </c>
      <c r="O94" s="67"/>
      <c r="P94" s="40"/>
      <c r="Q94" s="21"/>
      <c r="R94" s="26" t="s">
        <v>273</v>
      </c>
      <c r="S94" s="27" t="s">
        <v>274</v>
      </c>
      <c r="T94" s="25"/>
      <c r="U94" s="4"/>
      <c r="V94" s="63"/>
      <c r="W94" s="63">
        <v>1858</v>
      </c>
      <c r="X94" s="24" t="s">
        <v>275</v>
      </c>
      <c r="Y94" s="67">
        <f>SUM(1923-W94)</f>
        <v>65</v>
      </c>
      <c r="Z94" s="20"/>
      <c r="AA94" s="21"/>
      <c r="AB94" s="55">
        <v>1846</v>
      </c>
      <c r="AC94" s="24" t="s">
        <v>276</v>
      </c>
      <c r="AD94" s="25">
        <v>78</v>
      </c>
      <c r="AE94" s="20"/>
      <c r="AF94" s="16"/>
      <c r="AG94" s="23" t="s">
        <v>277</v>
      </c>
      <c r="AH94" s="24" t="s">
        <v>278</v>
      </c>
      <c r="AI94" s="25"/>
      <c r="AJ94" s="4"/>
      <c r="AK94" s="4"/>
      <c r="AL94" s="5"/>
      <c r="AM94" s="5"/>
      <c r="AO94" s="4"/>
      <c r="AP94" s="4"/>
      <c r="AQ94" s="5"/>
      <c r="AR94" s="5"/>
      <c r="AT94" s="4"/>
      <c r="AU94" s="4"/>
    </row>
    <row r="95" spans="1:53" x14ac:dyDescent="0.2">
      <c r="A95" s="16"/>
      <c r="B95" s="16"/>
      <c r="C95" s="27"/>
      <c r="D95" s="27"/>
      <c r="E95" s="25"/>
      <c r="F95" s="28"/>
      <c r="G95" s="21"/>
      <c r="H95" s="21"/>
      <c r="I95" s="27"/>
      <c r="J95" s="25"/>
      <c r="K95" s="16"/>
      <c r="L95" s="16"/>
      <c r="M95" s="24">
        <v>1823</v>
      </c>
      <c r="N95" s="38" t="s">
        <v>279</v>
      </c>
      <c r="O95" s="100">
        <f>SUM(1921-M95)</f>
        <v>98</v>
      </c>
      <c r="P95" s="40"/>
      <c r="Q95" s="21"/>
      <c r="R95" s="27"/>
      <c r="S95" s="38" t="s">
        <v>280</v>
      </c>
      <c r="T95" s="25"/>
      <c r="U95" s="4"/>
      <c r="V95" s="27"/>
      <c r="W95" s="27"/>
      <c r="X95" s="27"/>
      <c r="Y95" s="67"/>
      <c r="Z95" s="20"/>
      <c r="AA95" s="21"/>
      <c r="AB95" s="101"/>
      <c r="AC95" s="27"/>
      <c r="AD95" s="25"/>
      <c r="AE95" s="20"/>
      <c r="AF95" s="16"/>
      <c r="AG95" s="24">
        <v>1848</v>
      </c>
      <c r="AH95" s="24" t="s">
        <v>281</v>
      </c>
      <c r="AI95" s="25">
        <f>SUM(1926-AG95)</f>
        <v>78</v>
      </c>
      <c r="AJ95" s="4"/>
      <c r="AK95" s="4"/>
      <c r="AL95" s="5"/>
      <c r="AM95" s="5"/>
      <c r="AO95" s="4"/>
      <c r="AP95" s="4"/>
      <c r="AQ95" s="5"/>
      <c r="AR95" s="5"/>
      <c r="AT95" s="4"/>
      <c r="AU95" s="4"/>
    </row>
    <row r="96" spans="1:53" x14ac:dyDescent="0.2">
      <c r="A96" s="16"/>
      <c r="B96" s="16"/>
      <c r="C96" s="27"/>
      <c r="D96" s="27"/>
      <c r="E96" s="25"/>
      <c r="F96" s="28"/>
      <c r="G96" s="305" t="s">
        <v>55</v>
      </c>
      <c r="H96" s="306"/>
      <c r="I96" s="27"/>
      <c r="J96" s="25"/>
      <c r="K96" s="16"/>
      <c r="L96" s="16"/>
      <c r="M96" s="27"/>
      <c r="N96" s="27"/>
      <c r="O96" s="67"/>
      <c r="P96" s="40"/>
      <c r="Q96" s="21"/>
      <c r="R96" s="27"/>
      <c r="S96" s="27"/>
      <c r="T96" s="25"/>
      <c r="U96" s="4"/>
      <c r="V96" s="23"/>
      <c r="W96" s="23" t="s">
        <v>216</v>
      </c>
      <c r="X96" s="24" t="s">
        <v>245</v>
      </c>
      <c r="Y96" s="67"/>
      <c r="Z96" s="20"/>
      <c r="AA96" s="21"/>
      <c r="AB96" s="27"/>
      <c r="AC96" s="27"/>
      <c r="AD96" s="25"/>
      <c r="AE96" s="20"/>
      <c r="AF96" s="16"/>
      <c r="AG96" s="27"/>
      <c r="AH96" s="27"/>
      <c r="AI96" s="25"/>
      <c r="AJ96" s="4"/>
      <c r="AK96" s="4"/>
      <c r="AL96" s="5"/>
      <c r="AM96" s="5"/>
      <c r="AO96" s="4"/>
      <c r="AP96" s="4"/>
      <c r="AQ96" s="5"/>
      <c r="AR96" s="5"/>
      <c r="AT96" s="4"/>
      <c r="AU96" s="4"/>
    </row>
    <row r="97" spans="1:47" x14ac:dyDescent="0.2">
      <c r="A97" s="16"/>
      <c r="B97" s="16"/>
      <c r="C97" s="27"/>
      <c r="D97" s="27"/>
      <c r="E97" s="25"/>
      <c r="F97" s="28"/>
      <c r="G97" s="21"/>
      <c r="H97" s="21"/>
      <c r="I97" s="27"/>
      <c r="J97" s="25"/>
      <c r="K97" s="16"/>
      <c r="L97" s="16"/>
      <c r="M97" s="23" t="s">
        <v>271</v>
      </c>
      <c r="N97" s="24" t="s">
        <v>282</v>
      </c>
      <c r="O97" s="67"/>
      <c r="P97" s="40"/>
      <c r="Q97" s="21"/>
      <c r="R97" s="27"/>
      <c r="S97" s="27"/>
      <c r="T97" s="25"/>
      <c r="U97" s="4"/>
      <c r="V97" s="24"/>
      <c r="W97" s="24">
        <v>1854</v>
      </c>
      <c r="X97" s="24" t="s">
        <v>283</v>
      </c>
      <c r="Y97" s="67">
        <f>SUM(1926-W97)</f>
        <v>72</v>
      </c>
      <c r="Z97" s="20"/>
      <c r="AA97" s="21"/>
      <c r="AB97" s="27"/>
      <c r="AC97" s="27"/>
      <c r="AD97" s="25"/>
      <c r="AE97" s="20"/>
      <c r="AF97" s="16"/>
      <c r="AG97" s="27"/>
      <c r="AH97" s="27"/>
      <c r="AI97" s="25"/>
      <c r="AJ97" s="4"/>
      <c r="AK97" s="4"/>
      <c r="AL97" s="5"/>
      <c r="AM97" s="5"/>
      <c r="AO97" s="4"/>
      <c r="AP97" s="4"/>
      <c r="AQ97" s="5"/>
      <c r="AR97" s="5"/>
      <c r="AT97" s="4"/>
      <c r="AU97" s="4"/>
    </row>
    <row r="98" spans="1:47" x14ac:dyDescent="0.2">
      <c r="A98" s="16"/>
      <c r="B98" s="16"/>
      <c r="C98" s="27"/>
      <c r="D98" s="27"/>
      <c r="E98" s="25"/>
      <c r="F98" s="28"/>
      <c r="G98" s="21"/>
      <c r="H98" s="21"/>
      <c r="I98" s="27"/>
      <c r="J98" s="25"/>
      <c r="K98" s="16"/>
      <c r="L98" s="16"/>
      <c r="M98" s="24" t="s">
        <v>285</v>
      </c>
      <c r="N98" s="38" t="s">
        <v>286</v>
      </c>
      <c r="O98" s="100" t="s">
        <v>287</v>
      </c>
      <c r="P98" s="40"/>
      <c r="Q98" s="21"/>
      <c r="R98" s="27"/>
      <c r="S98" s="27"/>
      <c r="T98" s="25"/>
      <c r="U98" s="27"/>
      <c r="V98" s="27"/>
      <c r="W98" s="27"/>
      <c r="X98" s="27"/>
      <c r="Y98" s="25"/>
      <c r="Z98" s="40"/>
      <c r="AA98" s="21"/>
      <c r="AB98" s="27"/>
      <c r="AC98" s="27"/>
      <c r="AD98" s="25"/>
      <c r="AE98" s="20"/>
      <c r="AF98" s="16"/>
      <c r="AG98" s="27"/>
      <c r="AH98" s="27"/>
      <c r="AI98" s="25"/>
      <c r="AJ98" s="4"/>
      <c r="AK98" s="4"/>
      <c r="AL98" s="5"/>
      <c r="AM98" s="5"/>
      <c r="AO98" s="4"/>
      <c r="AP98" s="4"/>
      <c r="AQ98" s="5"/>
      <c r="AR98" s="5"/>
      <c r="AT98" s="4"/>
      <c r="AU98" s="4"/>
    </row>
    <row r="99" spans="1:47" x14ac:dyDescent="0.2">
      <c r="A99" s="16"/>
      <c r="B99" s="16"/>
      <c r="C99" s="27"/>
      <c r="D99" s="27"/>
      <c r="E99" s="25"/>
      <c r="F99" s="28"/>
      <c r="G99" s="21"/>
      <c r="H99" s="21"/>
      <c r="I99" s="27"/>
      <c r="J99" s="25"/>
      <c r="K99" s="16"/>
      <c r="L99" s="16"/>
      <c r="M99" s="27"/>
      <c r="N99" s="27"/>
      <c r="O99" s="25"/>
      <c r="P99" s="40"/>
      <c r="Q99" s="21"/>
      <c r="R99" s="27"/>
      <c r="S99" s="27"/>
      <c r="T99" s="25"/>
      <c r="U99" s="27"/>
      <c r="V99" s="27"/>
      <c r="W99" s="27"/>
      <c r="X99" s="27"/>
      <c r="Y99" s="25"/>
      <c r="Z99" s="40"/>
      <c r="AA99" s="21"/>
      <c r="AB99" s="27"/>
      <c r="AC99" s="27"/>
      <c r="AD99" s="25"/>
      <c r="AE99" s="20"/>
      <c r="AF99" s="16"/>
      <c r="AG99" s="27"/>
      <c r="AH99" s="27"/>
      <c r="AI99" s="25"/>
      <c r="AJ99" s="4"/>
      <c r="AK99" s="4"/>
      <c r="AL99" s="5"/>
      <c r="AM99" s="5"/>
      <c r="AO99" s="4"/>
      <c r="AP99" s="4"/>
      <c r="AQ99" s="5"/>
      <c r="AR99" s="5"/>
      <c r="AT99" s="4"/>
      <c r="AU99" s="4"/>
    </row>
    <row r="100" spans="1:47" x14ac:dyDescent="0.2">
      <c r="A100" s="16"/>
      <c r="B100" s="16"/>
      <c r="C100" s="27"/>
      <c r="D100" s="27"/>
      <c r="E100" s="25"/>
      <c r="F100" s="28"/>
      <c r="G100" s="21"/>
      <c r="H100" s="21"/>
      <c r="I100" s="27"/>
      <c r="J100" s="25"/>
      <c r="K100" s="16"/>
      <c r="L100" s="16"/>
      <c r="M100" s="27"/>
      <c r="N100" s="27"/>
      <c r="O100" s="25"/>
      <c r="P100" s="40"/>
      <c r="Q100" s="21"/>
      <c r="R100" s="27"/>
      <c r="S100" s="27"/>
      <c r="T100" s="25"/>
      <c r="U100" s="27"/>
      <c r="V100" s="27"/>
      <c r="W100" s="27"/>
      <c r="X100" s="27"/>
      <c r="Y100" s="25"/>
      <c r="Z100" s="20"/>
      <c r="AA100" s="21"/>
      <c r="AB100" s="38"/>
      <c r="AC100" s="27"/>
      <c r="AD100" s="25"/>
      <c r="AE100" s="20"/>
      <c r="AF100" s="16"/>
      <c r="AG100" s="27"/>
      <c r="AH100" s="27"/>
      <c r="AI100" s="25"/>
      <c r="AJ100" s="4"/>
      <c r="AK100" s="4"/>
      <c r="AL100" s="5"/>
      <c r="AM100" s="5"/>
      <c r="AO100" s="4"/>
      <c r="AP100" s="4"/>
      <c r="AQ100" s="5"/>
      <c r="AR100" s="5"/>
      <c r="AT100" s="4"/>
      <c r="AU100" s="4"/>
    </row>
    <row r="101" spans="1:47" ht="12.75" thickBot="1" x14ac:dyDescent="0.25">
      <c r="A101" s="46"/>
      <c r="B101" s="46"/>
      <c r="C101" s="47"/>
      <c r="D101" s="47"/>
      <c r="E101" s="48"/>
      <c r="F101" s="58"/>
      <c r="G101" s="50"/>
      <c r="H101" s="50"/>
      <c r="I101" s="47"/>
      <c r="J101" s="48"/>
      <c r="K101" s="46"/>
      <c r="L101" s="46"/>
      <c r="M101" s="47"/>
      <c r="N101" s="47"/>
      <c r="O101" s="48"/>
      <c r="P101" s="49"/>
      <c r="Q101" s="50"/>
      <c r="R101" s="47"/>
      <c r="S101" s="47"/>
      <c r="T101" s="48"/>
      <c r="U101" s="47"/>
      <c r="V101" s="47"/>
      <c r="W101" s="47"/>
      <c r="X101" s="47"/>
      <c r="Y101" s="48"/>
      <c r="Z101" s="51"/>
      <c r="AA101" s="50"/>
      <c r="AB101" s="102"/>
      <c r="AC101" s="47"/>
      <c r="AD101" s="48"/>
      <c r="AE101" s="51"/>
      <c r="AF101" s="46"/>
      <c r="AG101" s="47"/>
      <c r="AH101" s="47"/>
      <c r="AI101" s="48"/>
      <c r="AJ101" s="4"/>
      <c r="AK101" s="4"/>
      <c r="AL101" s="5"/>
      <c r="AM101" s="5"/>
      <c r="AO101" s="4"/>
      <c r="AP101" s="4"/>
      <c r="AQ101" s="5"/>
      <c r="AR101" s="5"/>
      <c r="AT101" s="4"/>
      <c r="AU101" s="4"/>
    </row>
    <row r="102" spans="1:47" x14ac:dyDescent="0.2">
      <c r="A102" s="75"/>
      <c r="B102" s="75"/>
      <c r="C102" s="10"/>
      <c r="D102" s="10"/>
      <c r="E102" s="11"/>
      <c r="F102" s="9"/>
      <c r="G102" s="13"/>
      <c r="H102" s="13"/>
      <c r="I102" s="10"/>
      <c r="J102" s="11"/>
      <c r="K102" s="9"/>
      <c r="L102" s="9"/>
      <c r="M102" s="10"/>
      <c r="N102" s="10"/>
      <c r="O102" s="11"/>
      <c r="P102" s="61"/>
      <c r="Q102" s="13"/>
      <c r="R102" s="10"/>
      <c r="S102" s="10"/>
      <c r="T102" s="11"/>
      <c r="U102" s="12"/>
      <c r="V102" s="9"/>
      <c r="W102" s="10"/>
      <c r="X102" s="10"/>
      <c r="Y102" s="11"/>
      <c r="Z102" s="4"/>
      <c r="AA102" s="4"/>
      <c r="AB102" s="5"/>
      <c r="AC102" s="5"/>
      <c r="AE102" s="4"/>
      <c r="AF102" s="4"/>
      <c r="AG102" s="5"/>
      <c r="AH102" s="5"/>
      <c r="AJ102" s="4"/>
      <c r="AK102" s="4"/>
      <c r="AL102" s="5"/>
      <c r="AM102" s="5"/>
      <c r="AO102" s="4"/>
      <c r="AP102" s="4"/>
      <c r="AQ102" s="5"/>
      <c r="AR102" s="5"/>
      <c r="AT102" s="4"/>
      <c r="AU102" s="4"/>
    </row>
    <row r="103" spans="1:47" x14ac:dyDescent="0.2">
      <c r="A103" s="60"/>
      <c r="B103" s="60"/>
      <c r="C103" s="27"/>
      <c r="D103" s="27"/>
      <c r="E103" s="25"/>
      <c r="F103" s="16"/>
      <c r="G103" s="21"/>
      <c r="H103" s="103" t="s">
        <v>80</v>
      </c>
      <c r="I103" s="24" t="s">
        <v>10</v>
      </c>
      <c r="J103" s="67"/>
      <c r="K103" s="16"/>
      <c r="L103" s="16"/>
      <c r="M103" s="54" t="s">
        <v>290</v>
      </c>
      <c r="N103" s="55" t="s">
        <v>208</v>
      </c>
      <c r="O103" s="67"/>
      <c r="P103" s="20"/>
      <c r="Q103" s="21"/>
      <c r="R103" s="62" t="s">
        <v>0</v>
      </c>
      <c r="S103" s="63" t="s">
        <v>1</v>
      </c>
      <c r="T103" s="25"/>
      <c r="U103" s="20"/>
      <c r="V103" s="16"/>
      <c r="W103" s="27"/>
      <c r="X103" s="27"/>
      <c r="Y103" s="25"/>
      <c r="Z103" s="4"/>
      <c r="AA103" s="4"/>
      <c r="AB103" s="5"/>
      <c r="AC103" s="5"/>
      <c r="AE103" s="4"/>
      <c r="AF103" s="4"/>
      <c r="AG103" s="5"/>
      <c r="AH103" s="5"/>
      <c r="AJ103" s="4"/>
      <c r="AK103" s="4"/>
      <c r="AL103" s="5"/>
      <c r="AM103" s="5"/>
      <c r="AO103" s="4"/>
      <c r="AP103" s="4"/>
      <c r="AQ103" s="5"/>
      <c r="AR103" s="5"/>
      <c r="AT103" s="4"/>
      <c r="AU103" s="4"/>
    </row>
    <row r="104" spans="1:47" x14ac:dyDescent="0.2">
      <c r="A104" s="16"/>
      <c r="B104" s="16"/>
      <c r="C104" s="27"/>
      <c r="D104" s="27"/>
      <c r="E104" s="25"/>
      <c r="F104" s="16"/>
      <c r="G104" s="21"/>
      <c r="H104" s="66" t="s">
        <v>292</v>
      </c>
      <c r="I104" s="24" t="s">
        <v>293</v>
      </c>
      <c r="J104" s="100" t="s">
        <v>294</v>
      </c>
      <c r="K104" s="16"/>
      <c r="L104" s="16"/>
      <c r="M104" s="55">
        <v>1843</v>
      </c>
      <c r="N104" s="24" t="s">
        <v>295</v>
      </c>
      <c r="O104" s="104">
        <f>SUM(1924-M104)</f>
        <v>81</v>
      </c>
      <c r="P104" s="20"/>
      <c r="Q104" s="21"/>
      <c r="R104" s="63">
        <v>1852</v>
      </c>
      <c r="S104" s="24" t="s">
        <v>296</v>
      </c>
      <c r="T104" s="25">
        <v>82</v>
      </c>
      <c r="U104" s="20"/>
      <c r="V104" s="16"/>
      <c r="W104" s="26" t="s">
        <v>297</v>
      </c>
      <c r="X104" s="27" t="s">
        <v>3</v>
      </c>
      <c r="Y104" s="25"/>
      <c r="Z104" s="4"/>
      <c r="AA104" s="4"/>
      <c r="AB104" s="5"/>
      <c r="AC104" s="5"/>
      <c r="AE104" s="4"/>
      <c r="AF104" s="4"/>
      <c r="AG104" s="5"/>
      <c r="AH104" s="5"/>
      <c r="AJ104" s="4"/>
      <c r="AK104" s="4"/>
      <c r="AL104" s="5"/>
      <c r="AM104" s="5"/>
      <c r="AO104" s="4"/>
      <c r="AP104" s="4"/>
      <c r="AQ104" s="5"/>
      <c r="AR104" s="5"/>
      <c r="AT104" s="4"/>
      <c r="AU104" s="4"/>
    </row>
    <row r="105" spans="1:47" x14ac:dyDescent="0.2">
      <c r="A105" s="60"/>
      <c r="B105" s="16"/>
      <c r="C105" s="83" t="s">
        <v>115</v>
      </c>
      <c r="D105" s="38" t="s">
        <v>114</v>
      </c>
      <c r="E105" s="25"/>
      <c r="F105" s="16"/>
      <c r="G105" s="21"/>
      <c r="H105" s="21"/>
      <c r="I105" s="27"/>
      <c r="J105" s="67"/>
      <c r="K105" s="16"/>
      <c r="L105" s="16"/>
      <c r="M105" s="27"/>
      <c r="N105" s="27"/>
      <c r="O105" s="67"/>
      <c r="P105" s="20"/>
      <c r="Q105" s="21"/>
      <c r="R105" s="27"/>
      <c r="S105" s="27"/>
      <c r="T105" s="25"/>
      <c r="U105" s="20"/>
      <c r="V105" s="16"/>
      <c r="W105" s="38" t="s">
        <v>300</v>
      </c>
      <c r="X105" s="38" t="s">
        <v>301</v>
      </c>
      <c r="Y105" s="37" t="s">
        <v>302</v>
      </c>
      <c r="Z105" s="4"/>
      <c r="AA105" s="4"/>
      <c r="AB105" s="5"/>
      <c r="AC105" s="5"/>
      <c r="AE105" s="4"/>
      <c r="AF105" s="4"/>
      <c r="AG105" s="5"/>
      <c r="AH105" s="5"/>
      <c r="AJ105" s="4"/>
      <c r="AK105" s="4"/>
      <c r="AL105" s="5"/>
      <c r="AM105" s="5"/>
      <c r="AO105" s="4"/>
      <c r="AP105" s="4"/>
      <c r="AQ105" s="5"/>
      <c r="AR105" s="5"/>
      <c r="AT105" s="4"/>
      <c r="AU105" s="4"/>
    </row>
    <row r="106" spans="1:47" x14ac:dyDescent="0.2">
      <c r="A106" s="16"/>
      <c r="B106" s="16"/>
      <c r="C106" s="107" t="s">
        <v>305</v>
      </c>
      <c r="D106" s="38" t="s">
        <v>306</v>
      </c>
      <c r="E106" s="37" t="s">
        <v>307</v>
      </c>
      <c r="F106" s="16"/>
      <c r="G106" s="21"/>
      <c r="H106" s="103" t="s">
        <v>80</v>
      </c>
      <c r="I106" s="63" t="s">
        <v>78</v>
      </c>
      <c r="J106" s="67"/>
      <c r="K106" s="16"/>
      <c r="L106" s="16"/>
      <c r="M106" s="23" t="s">
        <v>290</v>
      </c>
      <c r="N106" s="24" t="s">
        <v>4</v>
      </c>
      <c r="O106" s="67"/>
      <c r="P106" s="20"/>
      <c r="Q106" s="21"/>
      <c r="R106" s="27"/>
      <c r="S106" s="27"/>
      <c r="T106" s="25"/>
      <c r="U106" s="20"/>
      <c r="V106" s="16"/>
      <c r="W106" s="27"/>
      <c r="X106" s="27"/>
      <c r="Y106" s="25"/>
      <c r="Z106" s="4"/>
      <c r="AA106" s="4"/>
      <c r="AB106" s="5"/>
      <c r="AC106" s="5"/>
      <c r="AE106" s="4"/>
      <c r="AF106" s="4"/>
      <c r="AG106" s="5"/>
      <c r="AH106" s="5"/>
      <c r="AJ106" s="4"/>
      <c r="AK106" s="4"/>
      <c r="AL106" s="5"/>
      <c r="AM106" s="5"/>
      <c r="AO106" s="4"/>
      <c r="AP106" s="4"/>
      <c r="AQ106" s="5"/>
      <c r="AR106" s="5"/>
      <c r="AT106" s="4"/>
      <c r="AU106" s="4"/>
    </row>
    <row r="107" spans="1:47" x14ac:dyDescent="0.2">
      <c r="A107" s="16"/>
      <c r="B107" s="16"/>
      <c r="C107" s="27"/>
      <c r="D107" s="27"/>
      <c r="E107" s="25"/>
      <c r="F107" s="16"/>
      <c r="G107" s="21"/>
      <c r="H107" s="66" t="s">
        <v>308</v>
      </c>
      <c r="I107" s="24" t="s">
        <v>309</v>
      </c>
      <c r="J107" s="100" t="s">
        <v>310</v>
      </c>
      <c r="K107" s="16"/>
      <c r="L107" s="16"/>
      <c r="M107" s="24">
        <v>1840</v>
      </c>
      <c r="N107" s="24" t="s">
        <v>311</v>
      </c>
      <c r="O107" s="67">
        <f>SUM(1926-M107)</f>
        <v>86</v>
      </c>
      <c r="P107" s="40"/>
      <c r="Q107" s="21"/>
      <c r="R107" s="27"/>
      <c r="S107" s="27"/>
      <c r="T107" s="25"/>
      <c r="U107" s="20"/>
      <c r="V107" s="16"/>
      <c r="W107" s="27"/>
      <c r="X107" s="27"/>
      <c r="Y107" s="25"/>
      <c r="Z107" s="4"/>
      <c r="AA107" s="4"/>
      <c r="AB107" s="5"/>
      <c r="AC107" s="5"/>
      <c r="AE107" s="4"/>
      <c r="AF107" s="4"/>
      <c r="AG107" s="5"/>
      <c r="AH107" s="5"/>
      <c r="AJ107" s="4"/>
      <c r="AK107" s="4"/>
      <c r="AL107" s="5"/>
      <c r="AM107" s="5"/>
      <c r="AO107" s="4"/>
      <c r="AP107" s="4"/>
      <c r="AQ107" s="5"/>
      <c r="AR107" s="5"/>
      <c r="AT107" s="4"/>
      <c r="AU107" s="4"/>
    </row>
    <row r="108" spans="1:47" x14ac:dyDescent="0.2">
      <c r="A108" s="16"/>
      <c r="B108" s="16"/>
      <c r="C108" s="54" t="s">
        <v>115</v>
      </c>
      <c r="D108" s="55" t="s">
        <v>89</v>
      </c>
      <c r="E108" s="25"/>
      <c r="F108" s="16"/>
      <c r="G108" s="21"/>
      <c r="H108" s="21"/>
      <c r="I108" s="27"/>
      <c r="J108" s="108"/>
      <c r="K108" s="16"/>
      <c r="L108" s="16"/>
      <c r="M108" s="27"/>
      <c r="N108" s="27"/>
      <c r="O108" s="25"/>
      <c r="P108" s="40"/>
      <c r="Q108" s="21"/>
      <c r="R108" s="27"/>
      <c r="S108" s="27"/>
      <c r="T108" s="25"/>
      <c r="U108" s="20"/>
      <c r="V108" s="16"/>
      <c r="W108" s="27"/>
      <c r="X108" s="27"/>
      <c r="Y108" s="25"/>
      <c r="Z108" s="4"/>
      <c r="AA108" s="4"/>
      <c r="AB108" s="5"/>
      <c r="AC108" s="5"/>
      <c r="AE108" s="4"/>
      <c r="AF108" s="4"/>
      <c r="AG108" s="5"/>
      <c r="AH108" s="5"/>
      <c r="AJ108" s="4"/>
      <c r="AK108" s="4"/>
      <c r="AL108" s="5"/>
      <c r="AM108" s="5"/>
      <c r="AO108" s="4"/>
      <c r="AP108" s="4"/>
      <c r="AQ108" s="5"/>
      <c r="AR108" s="5"/>
      <c r="AT108" s="4"/>
      <c r="AU108" s="4"/>
    </row>
    <row r="109" spans="1:47" x14ac:dyDescent="0.2">
      <c r="A109" s="16"/>
      <c r="B109" s="16"/>
      <c r="C109" s="55">
        <v>1851</v>
      </c>
      <c r="D109" s="24" t="s">
        <v>314</v>
      </c>
      <c r="E109" s="57">
        <f>SUM(1924-C109)</f>
        <v>73</v>
      </c>
      <c r="F109" s="16"/>
      <c r="G109" s="21"/>
      <c r="H109" s="21"/>
      <c r="I109" s="27"/>
      <c r="J109" s="25"/>
      <c r="K109" s="16"/>
      <c r="L109" s="16"/>
      <c r="M109" s="27"/>
      <c r="N109" s="27"/>
      <c r="O109" s="29"/>
      <c r="P109" s="20"/>
      <c r="Q109" s="21"/>
      <c r="R109" s="101"/>
      <c r="S109" s="27"/>
      <c r="T109" s="25"/>
      <c r="U109" s="20"/>
      <c r="V109" s="16"/>
      <c r="W109" s="27"/>
      <c r="X109" s="27"/>
      <c r="Y109" s="25"/>
      <c r="Z109" s="4"/>
      <c r="AA109" s="4"/>
      <c r="AB109" s="5"/>
      <c r="AC109" s="5"/>
      <c r="AE109" s="4"/>
      <c r="AF109" s="4"/>
      <c r="AG109" s="5"/>
      <c r="AH109" s="5"/>
      <c r="AJ109" s="4"/>
      <c r="AK109" s="4"/>
      <c r="AL109" s="5"/>
      <c r="AM109" s="5"/>
      <c r="AO109" s="4"/>
      <c r="AP109" s="4"/>
      <c r="AQ109" s="5"/>
      <c r="AR109" s="5"/>
      <c r="AT109" s="4"/>
      <c r="AU109" s="4"/>
    </row>
    <row r="110" spans="1:47" x14ac:dyDescent="0.2">
      <c r="A110" s="60"/>
      <c r="B110" s="60"/>
      <c r="C110" s="27"/>
      <c r="D110" s="27"/>
      <c r="E110" s="25"/>
      <c r="F110" s="16"/>
      <c r="G110" s="21"/>
      <c r="H110" s="21"/>
      <c r="I110" s="27"/>
      <c r="J110" s="25"/>
      <c r="K110" s="16"/>
      <c r="L110" s="16"/>
      <c r="M110" s="27"/>
      <c r="N110" s="27"/>
      <c r="O110" s="25"/>
      <c r="P110" s="20"/>
      <c r="Q110" s="21"/>
      <c r="R110" s="101"/>
      <c r="S110" s="27"/>
      <c r="T110" s="25"/>
      <c r="U110" s="20"/>
      <c r="V110" s="16"/>
      <c r="W110" s="27"/>
      <c r="X110" s="27"/>
      <c r="Y110" s="25"/>
      <c r="Z110" s="4"/>
      <c r="AA110" s="4"/>
      <c r="AB110" s="5"/>
      <c r="AC110" s="5"/>
      <c r="AE110" s="4"/>
      <c r="AF110" s="4"/>
      <c r="AG110" s="5"/>
      <c r="AH110" s="5"/>
      <c r="AJ110" s="4"/>
      <c r="AK110" s="4"/>
      <c r="AL110" s="5"/>
      <c r="AM110" s="5"/>
      <c r="AO110" s="4"/>
      <c r="AP110" s="4"/>
      <c r="AQ110" s="5"/>
      <c r="AR110" s="5"/>
      <c r="AT110" s="4"/>
      <c r="AU110" s="4"/>
    </row>
    <row r="111" spans="1:47" ht="12.75" thickBot="1" x14ac:dyDescent="0.25">
      <c r="A111" s="59"/>
      <c r="B111" s="59"/>
      <c r="C111" s="47"/>
      <c r="D111" s="47"/>
      <c r="E111" s="48"/>
      <c r="F111" s="46"/>
      <c r="G111" s="50"/>
      <c r="H111" s="50"/>
      <c r="I111" s="47"/>
      <c r="J111" s="48"/>
      <c r="K111" s="46"/>
      <c r="L111" s="46"/>
      <c r="M111" s="47"/>
      <c r="N111" s="47"/>
      <c r="O111" s="48"/>
      <c r="P111" s="49"/>
      <c r="Q111" s="50"/>
      <c r="R111" s="47"/>
      <c r="S111" s="47"/>
      <c r="T111" s="48"/>
      <c r="U111" s="51"/>
      <c r="V111" s="46"/>
      <c r="W111" s="47"/>
      <c r="X111" s="47"/>
      <c r="Y111" s="48"/>
      <c r="Z111" s="4"/>
      <c r="AA111" s="4"/>
      <c r="AB111" s="5"/>
      <c r="AC111" s="5"/>
      <c r="AE111" s="4"/>
      <c r="AF111" s="4"/>
      <c r="AG111" s="5"/>
      <c r="AH111" s="5"/>
      <c r="AJ111" s="4"/>
      <c r="AK111" s="4"/>
      <c r="AL111" s="5"/>
      <c r="AM111" s="5"/>
      <c r="AO111" s="4"/>
      <c r="AP111" s="4"/>
      <c r="AQ111" s="5"/>
      <c r="AR111" s="5"/>
      <c r="AT111" s="4"/>
      <c r="AU111" s="4"/>
    </row>
    <row r="112" spans="1:47" x14ac:dyDescent="0.2">
      <c r="A112" s="75"/>
      <c r="B112" s="13"/>
      <c r="C112" s="10"/>
      <c r="D112" s="10"/>
      <c r="E112" s="11"/>
      <c r="F112" s="61"/>
      <c r="G112" s="13"/>
      <c r="H112" s="13"/>
      <c r="I112" s="10"/>
      <c r="J112" s="11"/>
      <c r="K112" s="12"/>
      <c r="L112" s="9"/>
      <c r="M112" s="10"/>
      <c r="N112" s="10"/>
      <c r="O112" s="9"/>
      <c r="P112" s="12"/>
      <c r="Q112" s="9"/>
      <c r="R112" s="10"/>
      <c r="S112" s="110"/>
      <c r="T112" s="11"/>
      <c r="U112" s="61"/>
      <c r="V112" s="13"/>
      <c r="W112" s="10"/>
      <c r="X112" s="10"/>
      <c r="Y112" s="11"/>
      <c r="Z112" s="9"/>
      <c r="AA112" s="9"/>
      <c r="AB112" s="10"/>
      <c r="AC112" s="10"/>
      <c r="AD112" s="14"/>
      <c r="AE112" s="12"/>
      <c r="AF112" s="13"/>
      <c r="AG112" s="10"/>
      <c r="AH112" s="10"/>
      <c r="AI112" s="11"/>
      <c r="AJ112" s="12"/>
      <c r="AK112" s="9"/>
      <c r="AL112" s="10"/>
      <c r="AM112" s="10"/>
      <c r="AN112" s="11"/>
      <c r="AO112" s="4"/>
      <c r="AP112" s="4"/>
      <c r="AQ112" s="5"/>
      <c r="AR112" s="5"/>
      <c r="AT112" s="4"/>
      <c r="AU112" s="4"/>
    </row>
    <row r="113" spans="1:47" x14ac:dyDescent="0.2">
      <c r="A113" s="16"/>
      <c r="B113" s="21"/>
      <c r="C113" s="112" t="s">
        <v>122</v>
      </c>
      <c r="D113" s="113" t="s">
        <v>87</v>
      </c>
      <c r="E113" s="25"/>
      <c r="F113" s="40"/>
      <c r="G113" s="21"/>
      <c r="H113" s="103" t="s">
        <v>316</v>
      </c>
      <c r="I113" s="24" t="s">
        <v>317</v>
      </c>
      <c r="J113" s="25"/>
      <c r="K113" s="20"/>
      <c r="L113" s="16"/>
      <c r="M113" s="27"/>
      <c r="N113" s="27"/>
      <c r="O113" s="16"/>
      <c r="P113" s="20"/>
      <c r="Q113" s="16"/>
      <c r="R113" s="27"/>
      <c r="S113" s="38"/>
      <c r="T113" s="25"/>
      <c r="U113" s="40"/>
      <c r="V113" s="21"/>
      <c r="W113" s="26" t="s">
        <v>318</v>
      </c>
      <c r="X113" s="27" t="s">
        <v>319</v>
      </c>
      <c r="Y113" s="25"/>
      <c r="Z113" s="16"/>
      <c r="AA113" s="16"/>
      <c r="AB113" s="27"/>
      <c r="AC113" s="27"/>
      <c r="AD113" s="29"/>
      <c r="AE113" s="20"/>
      <c r="AF113" s="21"/>
      <c r="AG113" s="26" t="s">
        <v>320</v>
      </c>
      <c r="AH113" s="27" t="s">
        <v>89</v>
      </c>
      <c r="AI113" s="25"/>
      <c r="AJ113" s="20"/>
      <c r="AK113" s="16"/>
      <c r="AL113" s="62" t="s">
        <v>289</v>
      </c>
      <c r="AM113" s="63" t="s">
        <v>312</v>
      </c>
      <c r="AN113" s="29"/>
      <c r="AO113" s="4"/>
      <c r="AP113" s="4"/>
      <c r="AQ113" s="5"/>
      <c r="AR113" s="5"/>
      <c r="AT113" s="4"/>
      <c r="AU113" s="4"/>
    </row>
    <row r="114" spans="1:47" x14ac:dyDescent="0.2">
      <c r="A114" s="16"/>
      <c r="B114" s="21"/>
      <c r="C114" s="113">
        <v>1837</v>
      </c>
      <c r="D114" s="113" t="s">
        <v>321</v>
      </c>
      <c r="E114" s="25">
        <v>60</v>
      </c>
      <c r="F114" s="40"/>
      <c r="G114" s="21"/>
      <c r="H114" s="66" t="s">
        <v>160</v>
      </c>
      <c r="I114" s="24" t="s">
        <v>322</v>
      </c>
      <c r="J114" s="37">
        <f>SUM(1920-H114)</f>
        <v>65</v>
      </c>
      <c r="K114" s="20"/>
      <c r="L114" s="16"/>
      <c r="M114" s="23" t="s">
        <v>323</v>
      </c>
      <c r="N114" s="24" t="s">
        <v>324</v>
      </c>
      <c r="O114" s="37"/>
      <c r="P114" s="20"/>
      <c r="Q114" s="16"/>
      <c r="R114" s="26" t="s">
        <v>315</v>
      </c>
      <c r="S114" s="38" t="s">
        <v>325</v>
      </c>
      <c r="T114" s="25"/>
      <c r="U114" s="20"/>
      <c r="V114" s="21"/>
      <c r="W114" s="27">
        <v>1861</v>
      </c>
      <c r="X114" s="27">
        <v>1924</v>
      </c>
      <c r="Y114" s="25">
        <v>62</v>
      </c>
      <c r="Z114" s="16"/>
      <c r="AA114" s="16"/>
      <c r="AB114" s="54" t="s">
        <v>284</v>
      </c>
      <c r="AC114" s="55" t="s">
        <v>89</v>
      </c>
      <c r="AD114" s="25"/>
      <c r="AE114" s="20"/>
      <c r="AF114" s="21"/>
      <c r="AG114" s="27">
        <v>1867</v>
      </c>
      <c r="AH114" s="38" t="s">
        <v>326</v>
      </c>
      <c r="AI114" s="25">
        <v>80</v>
      </c>
      <c r="AJ114" s="20"/>
      <c r="AK114" s="16"/>
      <c r="AL114" s="63">
        <v>1862</v>
      </c>
      <c r="AM114" s="24" t="s">
        <v>327</v>
      </c>
      <c r="AN114" s="25">
        <f>SUM(1930-AL114)</f>
        <v>68</v>
      </c>
      <c r="AO114" s="4"/>
      <c r="AP114" s="4"/>
      <c r="AQ114" s="5"/>
      <c r="AR114" s="5"/>
      <c r="AT114" s="4"/>
      <c r="AU114" s="4"/>
    </row>
    <row r="115" spans="1:47" x14ac:dyDescent="0.2">
      <c r="A115" s="60"/>
      <c r="B115" s="21"/>
      <c r="C115" s="27"/>
      <c r="D115" s="27"/>
      <c r="E115" s="25"/>
      <c r="F115" s="40"/>
      <c r="G115" s="21"/>
      <c r="H115" s="21"/>
      <c r="I115" s="27"/>
      <c r="J115" s="25"/>
      <c r="K115" s="20"/>
      <c r="L115" s="16"/>
      <c r="M115" s="24">
        <v>1900</v>
      </c>
      <c r="N115" s="24" t="s">
        <v>328</v>
      </c>
      <c r="O115" s="25">
        <v>22</v>
      </c>
      <c r="P115" s="20"/>
      <c r="Q115" s="16"/>
      <c r="R115" s="63">
        <v>1881</v>
      </c>
      <c r="S115" s="24" t="s">
        <v>329</v>
      </c>
      <c r="T115" s="25">
        <v>42</v>
      </c>
      <c r="U115" s="40"/>
      <c r="V115" s="21"/>
      <c r="W115" s="27"/>
      <c r="X115" s="27"/>
      <c r="Y115" s="25"/>
      <c r="Z115" s="16"/>
      <c r="AA115" s="16"/>
      <c r="AB115" s="55">
        <v>1856</v>
      </c>
      <c r="AC115" s="24" t="s">
        <v>330</v>
      </c>
      <c r="AD115" s="57">
        <f>SUM(1924-AB115)</f>
        <v>68</v>
      </c>
      <c r="AE115" s="20"/>
      <c r="AF115" s="21"/>
      <c r="AG115" s="27"/>
      <c r="AH115" s="38"/>
      <c r="AI115" s="25"/>
      <c r="AJ115" s="20"/>
      <c r="AK115" s="16"/>
      <c r="AL115" s="27"/>
      <c r="AM115" s="27"/>
      <c r="AN115" s="29"/>
      <c r="AO115" s="4"/>
      <c r="AP115" s="4"/>
      <c r="AQ115" s="5"/>
      <c r="AR115" s="5"/>
      <c r="AT115" s="4"/>
      <c r="AU115" s="4"/>
    </row>
    <row r="116" spans="1:47" x14ac:dyDescent="0.2">
      <c r="A116" s="16"/>
      <c r="B116" s="21"/>
      <c r="C116" s="27"/>
      <c r="D116" s="27"/>
      <c r="E116" s="25"/>
      <c r="F116" s="40"/>
      <c r="G116" s="21"/>
      <c r="H116" s="103" t="s">
        <v>316</v>
      </c>
      <c r="I116" s="24" t="s">
        <v>8</v>
      </c>
      <c r="J116" s="25"/>
      <c r="K116" s="20"/>
      <c r="L116" s="16"/>
      <c r="M116" s="27"/>
      <c r="N116" s="27"/>
      <c r="O116" s="25"/>
      <c r="P116" s="20"/>
      <c r="Q116" s="16"/>
      <c r="R116" s="27"/>
      <c r="S116" s="38"/>
      <c r="T116" s="25"/>
      <c r="U116" s="40"/>
      <c r="V116" s="21"/>
      <c r="W116" s="26" t="s">
        <v>318</v>
      </c>
      <c r="X116" s="27" t="s">
        <v>332</v>
      </c>
      <c r="Y116" s="25"/>
      <c r="Z116" s="16"/>
      <c r="AA116" s="16"/>
      <c r="AB116" s="27"/>
      <c r="AC116" s="27"/>
      <c r="AD116" s="25"/>
      <c r="AE116" s="20"/>
      <c r="AF116" s="21"/>
      <c r="AG116" s="26" t="s">
        <v>320</v>
      </c>
      <c r="AH116" s="38" t="s">
        <v>333</v>
      </c>
      <c r="AI116" s="25"/>
      <c r="AJ116" s="20"/>
      <c r="AK116" s="16"/>
      <c r="AL116" s="62" t="s">
        <v>289</v>
      </c>
      <c r="AM116" s="63" t="s">
        <v>313</v>
      </c>
      <c r="AN116" s="29"/>
      <c r="AO116" s="4"/>
      <c r="AP116" s="4"/>
      <c r="AQ116" s="5"/>
      <c r="AR116" s="5"/>
      <c r="AT116" s="4"/>
      <c r="AU116" s="4"/>
    </row>
    <row r="117" spans="1:47" ht="12.75" x14ac:dyDescent="0.2">
      <c r="A117" s="16"/>
      <c r="B117" s="21"/>
      <c r="C117" s="115" t="s">
        <v>122</v>
      </c>
      <c r="D117" s="116" t="s">
        <v>331</v>
      </c>
      <c r="E117" s="25"/>
      <c r="F117" s="20"/>
      <c r="G117" s="21"/>
      <c r="H117" s="66" t="s">
        <v>336</v>
      </c>
      <c r="I117" s="24" t="s">
        <v>337</v>
      </c>
      <c r="J117" s="37" t="s">
        <v>338</v>
      </c>
      <c r="K117" s="20"/>
      <c r="L117" s="16"/>
      <c r="M117" s="26" t="s">
        <v>323</v>
      </c>
      <c r="N117" s="27" t="s">
        <v>66</v>
      </c>
      <c r="O117" s="25"/>
      <c r="P117" s="20"/>
      <c r="Q117" s="16"/>
      <c r="R117" s="27"/>
      <c r="S117" s="38"/>
      <c r="T117" s="25"/>
      <c r="U117" s="40"/>
      <c r="V117" s="21"/>
      <c r="W117" s="27">
        <v>1863</v>
      </c>
      <c r="X117" s="27">
        <v>1956</v>
      </c>
      <c r="Y117" s="25">
        <v>92</v>
      </c>
      <c r="Z117" s="16"/>
      <c r="AA117" s="16"/>
      <c r="AB117" s="27"/>
      <c r="AC117" s="27"/>
      <c r="AD117" s="25"/>
      <c r="AE117" s="20"/>
      <c r="AF117" s="21"/>
      <c r="AG117" s="27">
        <v>1867</v>
      </c>
      <c r="AH117" s="38" t="s">
        <v>339</v>
      </c>
      <c r="AI117" s="25">
        <v>88</v>
      </c>
      <c r="AJ117" s="20"/>
      <c r="AK117" s="16"/>
      <c r="AL117" s="63">
        <v>1859</v>
      </c>
      <c r="AM117" s="24" t="s">
        <v>340</v>
      </c>
      <c r="AN117" s="25">
        <f>SUM(1930-AL117)</f>
        <v>71</v>
      </c>
      <c r="AO117" s="4"/>
      <c r="AP117" s="4"/>
      <c r="AQ117" s="5"/>
      <c r="AR117" s="5"/>
      <c r="AT117" s="4"/>
      <c r="AU117" s="4"/>
    </row>
    <row r="118" spans="1:47" ht="12.75" x14ac:dyDescent="0.2">
      <c r="A118" s="60"/>
      <c r="B118" s="21"/>
      <c r="C118" s="117">
        <v>1837</v>
      </c>
      <c r="D118" s="117" t="s">
        <v>341</v>
      </c>
      <c r="E118" s="25">
        <v>81</v>
      </c>
      <c r="F118" s="20"/>
      <c r="G118" s="21"/>
      <c r="H118" s="21"/>
      <c r="I118" s="27"/>
      <c r="J118" s="25"/>
      <c r="K118" s="20"/>
      <c r="L118" s="16"/>
      <c r="M118" s="27">
        <v>1872</v>
      </c>
      <c r="N118" s="38" t="s">
        <v>342</v>
      </c>
      <c r="O118" s="25">
        <v>86</v>
      </c>
      <c r="P118" s="20"/>
      <c r="Q118" s="16"/>
      <c r="R118" s="27"/>
      <c r="S118" s="38"/>
      <c r="T118" s="25"/>
      <c r="U118" s="40"/>
      <c r="V118" s="21"/>
      <c r="W118" s="27"/>
      <c r="X118" s="27"/>
      <c r="Y118" s="25"/>
      <c r="Z118" s="16"/>
      <c r="AA118" s="16"/>
      <c r="AB118" s="27"/>
      <c r="AC118" s="27"/>
      <c r="AD118" s="25"/>
      <c r="AE118" s="20"/>
      <c r="AF118" s="21"/>
      <c r="AG118" s="27"/>
      <c r="AH118" s="38"/>
      <c r="AI118" s="25"/>
      <c r="AJ118" s="20"/>
      <c r="AK118" s="16"/>
      <c r="AL118" s="27"/>
      <c r="AM118" s="27"/>
      <c r="AN118" s="25"/>
      <c r="AO118" s="4"/>
      <c r="AP118" s="4"/>
      <c r="AQ118" s="5"/>
      <c r="AR118" s="5"/>
      <c r="AT118" s="4"/>
      <c r="AU118" s="4"/>
    </row>
    <row r="119" spans="1:47" x14ac:dyDescent="0.2">
      <c r="A119" s="16"/>
      <c r="B119" s="21"/>
      <c r="C119" s="38"/>
      <c r="D119" s="27"/>
      <c r="E119" s="25"/>
      <c r="F119" s="20"/>
      <c r="G119" s="21"/>
      <c r="H119" s="21"/>
      <c r="I119" s="27"/>
      <c r="J119" s="25"/>
      <c r="K119" s="20"/>
      <c r="L119" s="16"/>
      <c r="M119" s="27"/>
      <c r="N119" s="27"/>
      <c r="O119" s="16"/>
      <c r="P119" s="20"/>
      <c r="Q119" s="16"/>
      <c r="R119" s="27"/>
      <c r="S119" s="38"/>
      <c r="T119" s="25"/>
      <c r="U119" s="40"/>
      <c r="V119" s="21"/>
      <c r="W119" s="27"/>
      <c r="X119" s="27"/>
      <c r="Y119" s="25"/>
      <c r="Z119" s="16"/>
      <c r="AA119" s="16"/>
      <c r="AB119" s="27"/>
      <c r="AC119" s="27"/>
      <c r="AD119" s="25"/>
      <c r="AE119" s="20"/>
      <c r="AF119" s="21"/>
      <c r="AG119" s="26" t="s">
        <v>320</v>
      </c>
      <c r="AH119" s="38" t="s">
        <v>344</v>
      </c>
      <c r="AI119" s="25"/>
      <c r="AJ119" s="20"/>
      <c r="AK119" s="16"/>
      <c r="AL119" s="27"/>
      <c r="AM119" s="27"/>
      <c r="AN119" s="25"/>
      <c r="AO119" s="4"/>
      <c r="AP119" s="4"/>
      <c r="AQ119" s="5"/>
      <c r="AR119" s="5"/>
      <c r="AT119" s="4"/>
      <c r="AU119" s="4"/>
    </row>
    <row r="120" spans="1:47" x14ac:dyDescent="0.2">
      <c r="A120" s="16"/>
      <c r="B120" s="21"/>
      <c r="C120" s="38"/>
      <c r="D120" s="27"/>
      <c r="E120" s="25"/>
      <c r="F120" s="20"/>
      <c r="G120" s="21"/>
      <c r="H120" s="21"/>
      <c r="I120" s="27"/>
      <c r="J120" s="25"/>
      <c r="K120" s="20"/>
      <c r="L120" s="16"/>
      <c r="M120" s="27"/>
      <c r="N120" s="27"/>
      <c r="O120" s="16"/>
      <c r="P120" s="20"/>
      <c r="Q120" s="16"/>
      <c r="R120" s="27"/>
      <c r="S120" s="38"/>
      <c r="T120" s="25"/>
      <c r="U120" s="40"/>
      <c r="V120" s="21"/>
      <c r="W120" s="27"/>
      <c r="X120" s="27"/>
      <c r="Y120" s="25"/>
      <c r="Z120" s="16"/>
      <c r="AA120" s="16"/>
      <c r="AB120" s="27"/>
      <c r="AC120" s="27"/>
      <c r="AD120" s="25"/>
      <c r="AE120" s="20"/>
      <c r="AF120" s="21"/>
      <c r="AG120" s="27">
        <v>1903</v>
      </c>
      <c r="AH120" s="38" t="s">
        <v>345</v>
      </c>
      <c r="AI120" s="25">
        <v>25</v>
      </c>
      <c r="AJ120" s="20"/>
      <c r="AK120" s="16"/>
      <c r="AL120" s="27"/>
      <c r="AM120" s="27"/>
      <c r="AN120" s="25"/>
      <c r="AO120" s="4"/>
      <c r="AP120" s="4"/>
      <c r="AQ120" s="5"/>
      <c r="AR120" s="5"/>
      <c r="AT120" s="4"/>
      <c r="AU120" s="4"/>
    </row>
    <row r="121" spans="1:47" ht="12.75" thickBot="1" x14ac:dyDescent="0.25">
      <c r="A121" s="59"/>
      <c r="B121" s="50"/>
      <c r="C121" s="47"/>
      <c r="D121" s="47"/>
      <c r="E121" s="48"/>
      <c r="F121" s="49"/>
      <c r="G121" s="50"/>
      <c r="H121" s="50"/>
      <c r="I121" s="47"/>
      <c r="J121" s="48"/>
      <c r="K121" s="51"/>
      <c r="L121" s="46"/>
      <c r="M121" s="47"/>
      <c r="N121" s="47"/>
      <c r="O121" s="46"/>
      <c r="P121" s="51"/>
      <c r="Q121" s="46"/>
      <c r="R121" s="47"/>
      <c r="S121" s="47"/>
      <c r="T121" s="91"/>
      <c r="U121" s="49"/>
      <c r="V121" s="50"/>
      <c r="W121" s="47"/>
      <c r="X121" s="47"/>
      <c r="Y121" s="48"/>
      <c r="Z121" s="46"/>
      <c r="AA121" s="46"/>
      <c r="AB121" s="47"/>
      <c r="AC121" s="47"/>
      <c r="AD121" s="48"/>
      <c r="AE121" s="51"/>
      <c r="AF121" s="50"/>
      <c r="AG121" s="47"/>
      <c r="AH121" s="102"/>
      <c r="AI121" s="48"/>
      <c r="AJ121" s="51"/>
      <c r="AK121" s="46"/>
      <c r="AL121" s="47"/>
      <c r="AM121" s="47"/>
      <c r="AN121" s="48"/>
      <c r="AO121" s="4"/>
      <c r="AP121" s="4"/>
      <c r="AQ121" s="5"/>
      <c r="AR121" s="5"/>
      <c r="AT121" s="4"/>
      <c r="AU121" s="4"/>
    </row>
    <row r="122" spans="1:47" s="16" customFormat="1" ht="22.9" customHeight="1" x14ac:dyDescent="0.2">
      <c r="A122" s="9"/>
      <c r="B122" s="9"/>
      <c r="C122" s="10"/>
      <c r="D122" s="10"/>
      <c r="E122" s="9"/>
      <c r="F122" s="61"/>
      <c r="G122" s="75"/>
      <c r="H122" s="10"/>
      <c r="I122" s="10"/>
      <c r="J122" s="11"/>
      <c r="K122" s="9"/>
      <c r="L122" s="9"/>
      <c r="M122" s="9"/>
      <c r="N122" s="9"/>
      <c r="O122" s="14"/>
      <c r="P122" s="12"/>
      <c r="Q122" s="9"/>
      <c r="R122" s="10"/>
      <c r="S122" s="10"/>
      <c r="T122" s="14"/>
      <c r="U122" s="12"/>
      <c r="V122" s="13"/>
      <c r="W122" s="13"/>
      <c r="X122" s="110"/>
      <c r="Y122" s="11"/>
      <c r="AB122" s="27"/>
      <c r="AC122" s="27"/>
      <c r="AD122" s="21"/>
      <c r="AF122" s="21"/>
      <c r="AG122" s="27"/>
      <c r="AH122" s="38"/>
      <c r="AI122" s="21"/>
      <c r="AL122" s="27"/>
      <c r="AM122" s="27"/>
      <c r="AN122" s="21"/>
      <c r="AQ122" s="27"/>
      <c r="AR122" s="27"/>
    </row>
    <row r="123" spans="1:47" s="16" customFormat="1" ht="22.9" customHeight="1" x14ac:dyDescent="0.2">
      <c r="B123" s="21"/>
      <c r="C123" s="23" t="s">
        <v>24</v>
      </c>
      <c r="D123" s="24" t="s">
        <v>25</v>
      </c>
      <c r="E123" s="21"/>
      <c r="F123" s="40"/>
      <c r="G123" s="60"/>
      <c r="H123" s="62" t="s">
        <v>183</v>
      </c>
      <c r="I123" s="63" t="s">
        <v>348</v>
      </c>
      <c r="J123" s="25"/>
      <c r="L123" s="21"/>
      <c r="M123" s="79" t="s">
        <v>349</v>
      </c>
      <c r="N123" s="63" t="s">
        <v>350</v>
      </c>
      <c r="O123" s="25"/>
      <c r="P123" s="20"/>
      <c r="R123" s="27"/>
      <c r="S123" s="27"/>
      <c r="T123" s="29"/>
      <c r="V123" s="21"/>
      <c r="W123" s="119" t="s">
        <v>165</v>
      </c>
      <c r="X123" s="38" t="s">
        <v>19</v>
      </c>
      <c r="Y123" s="25"/>
      <c r="AB123" s="27"/>
      <c r="AC123" s="27"/>
      <c r="AD123" s="21"/>
      <c r="AF123" s="21"/>
      <c r="AG123" s="27"/>
      <c r="AH123" s="38"/>
      <c r="AI123" s="21"/>
      <c r="AL123" s="27"/>
      <c r="AM123" s="27"/>
      <c r="AN123" s="21"/>
      <c r="AQ123" s="27"/>
      <c r="AR123" s="27"/>
    </row>
    <row r="124" spans="1:47" s="16" customFormat="1" ht="22.9" customHeight="1" x14ac:dyDescent="0.2">
      <c r="B124" s="21"/>
      <c r="C124" s="24" t="s">
        <v>351</v>
      </c>
      <c r="D124" s="24" t="s">
        <v>352</v>
      </c>
      <c r="E124" s="33" t="s">
        <v>353</v>
      </c>
      <c r="F124" s="40"/>
      <c r="G124" s="60"/>
      <c r="H124" s="63">
        <v>1921</v>
      </c>
      <c r="I124" s="24" t="s">
        <v>354</v>
      </c>
      <c r="J124" s="25">
        <f>SUM(1923-H124)</f>
        <v>2</v>
      </c>
      <c r="L124" s="21"/>
      <c r="M124" s="81">
        <v>1857</v>
      </c>
      <c r="N124" s="24" t="s">
        <v>355</v>
      </c>
      <c r="O124" s="25">
        <f>SUM(1923-M124)</f>
        <v>66</v>
      </c>
      <c r="P124" s="20"/>
      <c r="R124" s="43" t="s">
        <v>356</v>
      </c>
      <c r="S124" s="44" t="s">
        <v>357</v>
      </c>
      <c r="T124" s="25"/>
      <c r="U124" s="20"/>
      <c r="V124" s="21"/>
      <c r="W124" s="33" t="s">
        <v>358</v>
      </c>
      <c r="X124" s="38" t="s">
        <v>359</v>
      </c>
      <c r="Y124" s="25">
        <v>62</v>
      </c>
      <c r="AB124" s="27"/>
      <c r="AC124" s="27"/>
      <c r="AD124" s="21"/>
      <c r="AF124" s="21"/>
      <c r="AG124" s="27"/>
      <c r="AH124" s="38"/>
      <c r="AI124" s="21"/>
      <c r="AL124" s="27"/>
      <c r="AM124" s="27"/>
      <c r="AN124" s="21"/>
      <c r="AQ124" s="27"/>
      <c r="AR124" s="27"/>
    </row>
    <row r="125" spans="1:47" s="16" customFormat="1" ht="22.9" customHeight="1" x14ac:dyDescent="0.2">
      <c r="A125" s="60"/>
      <c r="B125" s="21"/>
      <c r="C125" s="27"/>
      <c r="D125" s="27"/>
      <c r="E125" s="21"/>
      <c r="F125" s="40"/>
      <c r="G125" s="60"/>
      <c r="H125" s="27"/>
      <c r="I125" s="27"/>
      <c r="J125" s="25"/>
      <c r="L125" s="21"/>
      <c r="M125" s="21"/>
      <c r="N125" s="27"/>
      <c r="O125" s="25"/>
      <c r="P125" s="20"/>
      <c r="R125" s="44">
        <v>1847</v>
      </c>
      <c r="S125" s="24" t="s">
        <v>360</v>
      </c>
      <c r="T125" s="25">
        <f>SUM(1928-R125)</f>
        <v>81</v>
      </c>
      <c r="U125" s="20"/>
      <c r="V125" s="21"/>
      <c r="W125" s="21"/>
      <c r="X125" s="38"/>
      <c r="Y125" s="25"/>
      <c r="AB125" s="27"/>
      <c r="AC125" s="27"/>
      <c r="AD125" s="21"/>
      <c r="AF125" s="21"/>
      <c r="AG125" s="27"/>
      <c r="AH125" s="38"/>
      <c r="AI125" s="21"/>
      <c r="AL125" s="27"/>
      <c r="AM125" s="27"/>
      <c r="AN125" s="21"/>
      <c r="AQ125" s="27"/>
      <c r="AR125" s="27"/>
    </row>
    <row r="126" spans="1:47" s="16" customFormat="1" ht="22.9" customHeight="1" x14ac:dyDescent="0.2">
      <c r="A126" s="60"/>
      <c r="B126" s="21"/>
      <c r="C126" s="62" t="s">
        <v>24</v>
      </c>
      <c r="D126" s="63" t="s">
        <v>37</v>
      </c>
      <c r="E126" s="21"/>
      <c r="F126" s="40"/>
      <c r="G126" s="60"/>
      <c r="H126" s="27"/>
      <c r="I126" s="27"/>
      <c r="J126" s="25"/>
      <c r="L126" s="21"/>
      <c r="M126" s="21"/>
      <c r="N126" s="27"/>
      <c r="O126" s="25"/>
      <c r="P126" s="20"/>
      <c r="R126" s="44"/>
      <c r="S126" s="24"/>
      <c r="T126" s="25"/>
      <c r="U126" s="20"/>
      <c r="V126" s="21"/>
      <c r="W126" s="21"/>
      <c r="X126" s="38"/>
      <c r="Y126" s="25"/>
      <c r="AB126" s="27"/>
      <c r="AC126" s="27"/>
      <c r="AD126" s="21"/>
      <c r="AF126" s="21"/>
      <c r="AG126" s="27"/>
      <c r="AH126" s="38"/>
      <c r="AI126" s="21"/>
      <c r="AL126" s="27"/>
      <c r="AM126" s="27"/>
      <c r="AN126" s="21"/>
      <c r="AQ126" s="27"/>
      <c r="AR126" s="27"/>
    </row>
    <row r="127" spans="1:47" s="16" customFormat="1" x14ac:dyDescent="0.2">
      <c r="A127" s="60"/>
      <c r="B127" s="21"/>
      <c r="C127" s="63">
        <v>1903</v>
      </c>
      <c r="D127" s="24" t="s">
        <v>362</v>
      </c>
      <c r="E127" s="21">
        <f>SUM(1905-C127)</f>
        <v>2</v>
      </c>
      <c r="F127" s="40"/>
      <c r="G127" s="60"/>
      <c r="H127" s="27"/>
      <c r="I127" s="27"/>
      <c r="J127" s="25"/>
      <c r="L127" s="21"/>
      <c r="M127" s="21"/>
      <c r="N127" s="27"/>
      <c r="O127" s="25"/>
      <c r="P127" s="20"/>
      <c r="R127" s="44"/>
      <c r="S127" s="24"/>
      <c r="T127" s="25"/>
      <c r="U127" s="20"/>
      <c r="V127" s="21"/>
      <c r="W127" s="21"/>
      <c r="X127" s="38"/>
      <c r="Y127" s="25"/>
      <c r="AB127" s="27"/>
      <c r="AC127" s="27"/>
      <c r="AD127" s="21"/>
      <c r="AF127" s="21"/>
      <c r="AG127" s="27"/>
      <c r="AH127" s="38"/>
      <c r="AI127" s="21"/>
      <c r="AL127" s="27"/>
      <c r="AM127" s="27"/>
      <c r="AN127" s="21"/>
      <c r="AQ127" s="27"/>
      <c r="AR127" s="27"/>
    </row>
    <row r="128" spans="1:47" s="16" customFormat="1" x14ac:dyDescent="0.2">
      <c r="B128" s="21"/>
      <c r="C128" s="63"/>
      <c r="D128" s="24"/>
      <c r="E128" s="21"/>
      <c r="F128" s="20"/>
      <c r="H128" s="27"/>
      <c r="I128" s="27"/>
      <c r="J128" s="25"/>
      <c r="L128" s="21"/>
      <c r="M128" s="21"/>
      <c r="N128" s="27"/>
      <c r="O128" s="25"/>
      <c r="P128" s="20"/>
      <c r="R128" s="27"/>
      <c r="S128" s="27"/>
      <c r="T128" s="25"/>
      <c r="U128" s="20"/>
      <c r="V128" s="21"/>
      <c r="W128" s="21"/>
      <c r="X128" s="38"/>
      <c r="Y128" s="25"/>
      <c r="AB128" s="27"/>
      <c r="AC128" s="27"/>
      <c r="AD128" s="21"/>
      <c r="AF128" s="21"/>
      <c r="AG128" s="27"/>
      <c r="AH128" s="38"/>
      <c r="AI128" s="21"/>
      <c r="AL128" s="27"/>
      <c r="AM128" s="27"/>
      <c r="AN128" s="21"/>
      <c r="AQ128" s="27"/>
      <c r="AR128" s="27"/>
    </row>
    <row r="129" spans="1:47" s="16" customFormat="1" x14ac:dyDescent="0.2">
      <c r="A129" s="60"/>
      <c r="B129" s="21"/>
      <c r="C129" s="23" t="s">
        <v>24</v>
      </c>
      <c r="D129" s="24" t="s">
        <v>38</v>
      </c>
      <c r="E129" s="21"/>
      <c r="F129" s="20"/>
      <c r="H129" s="27"/>
      <c r="I129" s="27"/>
      <c r="J129" s="25"/>
      <c r="L129" s="21"/>
      <c r="M129" s="21"/>
      <c r="N129" s="27"/>
      <c r="O129" s="25"/>
      <c r="P129" s="20"/>
      <c r="R129" s="43" t="s">
        <v>356</v>
      </c>
      <c r="S129" s="44" t="s">
        <v>364</v>
      </c>
      <c r="T129" s="29"/>
      <c r="U129" s="20"/>
      <c r="V129" s="21"/>
      <c r="W129" s="119" t="s">
        <v>167</v>
      </c>
      <c r="X129" s="38" t="s">
        <v>151</v>
      </c>
      <c r="Y129" s="25"/>
      <c r="AB129" s="27"/>
      <c r="AC129" s="27"/>
      <c r="AD129" s="21"/>
      <c r="AF129" s="21"/>
      <c r="AG129" s="27"/>
      <c r="AH129" s="38"/>
      <c r="AI129" s="21"/>
      <c r="AL129" s="27"/>
      <c r="AM129" s="27"/>
      <c r="AN129" s="21"/>
      <c r="AQ129" s="27"/>
      <c r="AR129" s="27"/>
    </row>
    <row r="130" spans="1:47" s="16" customFormat="1" x14ac:dyDescent="0.2">
      <c r="A130" s="60"/>
      <c r="B130" s="21"/>
      <c r="C130" s="24">
        <v>1898</v>
      </c>
      <c r="D130" s="24" t="s">
        <v>365</v>
      </c>
      <c r="E130" s="33">
        <f>SUM(1911-C130)</f>
        <v>13</v>
      </c>
      <c r="F130" s="40"/>
      <c r="G130" s="60"/>
      <c r="H130" s="27"/>
      <c r="I130" s="27"/>
      <c r="J130" s="25"/>
      <c r="L130" s="21"/>
      <c r="M130" s="21"/>
      <c r="N130" s="27"/>
      <c r="O130" s="25"/>
      <c r="P130" s="20"/>
      <c r="R130" s="44">
        <v>1846</v>
      </c>
      <c r="S130" s="24" t="s">
        <v>366</v>
      </c>
      <c r="T130" s="25">
        <f>SUM(1928-R130)</f>
        <v>82</v>
      </c>
      <c r="U130" s="20"/>
      <c r="V130" s="21"/>
      <c r="W130" s="21" t="s">
        <v>367</v>
      </c>
      <c r="X130" s="38" t="s">
        <v>368</v>
      </c>
      <c r="Y130" s="25">
        <v>81</v>
      </c>
      <c r="AB130" s="27"/>
      <c r="AC130" s="27"/>
      <c r="AD130" s="21"/>
      <c r="AF130" s="21"/>
      <c r="AG130" s="27"/>
      <c r="AH130" s="38"/>
      <c r="AI130" s="21"/>
      <c r="AL130" s="27"/>
      <c r="AM130" s="27"/>
      <c r="AN130" s="21"/>
      <c r="AQ130" s="27"/>
      <c r="AR130" s="27"/>
    </row>
    <row r="131" spans="1:47" s="16" customFormat="1" x14ac:dyDescent="0.2">
      <c r="A131" s="60"/>
      <c r="B131" s="21"/>
      <c r="C131" s="27"/>
      <c r="D131" s="27"/>
      <c r="E131" s="21"/>
      <c r="F131" s="40"/>
      <c r="G131" s="60"/>
      <c r="H131" s="27"/>
      <c r="I131" s="27"/>
      <c r="J131" s="25"/>
      <c r="L131" s="21"/>
      <c r="M131" s="21"/>
      <c r="N131" s="27"/>
      <c r="O131" s="25"/>
      <c r="P131" s="20"/>
      <c r="R131" s="27"/>
      <c r="S131" s="27"/>
      <c r="T131" s="25"/>
      <c r="U131" s="20"/>
      <c r="V131" s="21"/>
      <c r="W131" s="21"/>
      <c r="X131" s="38"/>
      <c r="Y131" s="25"/>
      <c r="AB131" s="27"/>
      <c r="AC131" s="27"/>
      <c r="AD131" s="21"/>
      <c r="AF131" s="21"/>
      <c r="AG131" s="27"/>
      <c r="AH131" s="38"/>
      <c r="AI131" s="21"/>
      <c r="AL131" s="27"/>
      <c r="AM131" s="27"/>
      <c r="AN131" s="21"/>
      <c r="AQ131" s="27"/>
      <c r="AR131" s="27"/>
    </row>
    <row r="132" spans="1:47" s="16" customFormat="1" ht="12.75" thickBot="1" x14ac:dyDescent="0.25">
      <c r="A132" s="59"/>
      <c r="B132" s="50"/>
      <c r="C132" s="47"/>
      <c r="D132" s="47"/>
      <c r="E132" s="50"/>
      <c r="F132" s="51"/>
      <c r="G132" s="46"/>
      <c r="H132" s="46"/>
      <c r="I132" s="46"/>
      <c r="J132" s="91"/>
      <c r="K132" s="46"/>
      <c r="L132" s="50"/>
      <c r="M132" s="50"/>
      <c r="N132" s="47"/>
      <c r="O132" s="48"/>
      <c r="P132" s="51"/>
      <c r="Q132" s="46"/>
      <c r="R132" s="47"/>
      <c r="S132" s="47"/>
      <c r="T132" s="48"/>
      <c r="U132" s="51"/>
      <c r="V132" s="50"/>
      <c r="W132" s="50"/>
      <c r="X132" s="102"/>
      <c r="Y132" s="48"/>
      <c r="AB132" s="27"/>
      <c r="AC132" s="27"/>
      <c r="AD132" s="21"/>
      <c r="AF132" s="21"/>
      <c r="AG132" s="27"/>
      <c r="AH132" s="38"/>
      <c r="AI132" s="21"/>
      <c r="AL132" s="27"/>
      <c r="AM132" s="27"/>
      <c r="AN132" s="21"/>
      <c r="AQ132" s="27"/>
      <c r="AR132" s="27"/>
    </row>
    <row r="133" spans="1:47" s="16" customFormat="1" x14ac:dyDescent="0.2">
      <c r="A133" s="75"/>
      <c r="B133" s="13"/>
      <c r="C133" s="10"/>
      <c r="D133" s="10"/>
      <c r="E133" s="11"/>
      <c r="F133" s="61"/>
      <c r="G133" s="13"/>
      <c r="H133" s="13"/>
      <c r="I133" s="10"/>
      <c r="J133" s="11"/>
      <c r="K133" s="12"/>
      <c r="L133" s="9"/>
      <c r="M133" s="10"/>
      <c r="N133" s="10"/>
      <c r="O133" s="14"/>
      <c r="P133" s="12"/>
      <c r="Q133" s="9"/>
      <c r="R133" s="10"/>
      <c r="S133" s="10"/>
      <c r="T133" s="9"/>
      <c r="U133" s="61"/>
      <c r="V133" s="13"/>
      <c r="W133" s="10"/>
      <c r="X133" s="10"/>
      <c r="Y133" s="11"/>
      <c r="Z133" s="12"/>
      <c r="AA133" s="9"/>
      <c r="AB133" s="10"/>
      <c r="AC133" s="10"/>
      <c r="AD133" s="11"/>
      <c r="AE133" s="15"/>
      <c r="AF133" s="13"/>
      <c r="AG133" s="10"/>
      <c r="AH133" s="10"/>
      <c r="AI133" s="11"/>
      <c r="AJ133" s="21"/>
      <c r="AP133" s="27"/>
      <c r="AQ133" s="27"/>
    </row>
    <row r="134" spans="1:47" s="16" customFormat="1" x14ac:dyDescent="0.2">
      <c r="B134" s="21"/>
      <c r="C134" s="27"/>
      <c r="D134" s="38"/>
      <c r="E134" s="25"/>
      <c r="F134" s="20"/>
      <c r="G134" s="21"/>
      <c r="H134" s="21"/>
      <c r="I134" s="27"/>
      <c r="J134" s="25"/>
      <c r="K134" s="20"/>
      <c r="M134" s="27"/>
      <c r="N134" s="27"/>
      <c r="O134" s="25"/>
      <c r="P134" s="40"/>
      <c r="Q134" s="21"/>
      <c r="R134" s="27"/>
      <c r="S134" s="27"/>
      <c r="T134" s="21"/>
      <c r="U134" s="20"/>
      <c r="W134" s="27"/>
      <c r="X134" s="27"/>
      <c r="Y134" s="29"/>
      <c r="Z134" s="20"/>
      <c r="AB134" s="27"/>
      <c r="AC134" s="27"/>
      <c r="AD134" s="29"/>
      <c r="AE134" s="28"/>
      <c r="AF134" s="21"/>
      <c r="AG134" s="23"/>
      <c r="AH134" s="24"/>
      <c r="AI134" s="25"/>
      <c r="AJ134" s="21"/>
      <c r="AP134" s="27"/>
      <c r="AQ134" s="27"/>
    </row>
    <row r="135" spans="1:47" s="16" customFormat="1" x14ac:dyDescent="0.2">
      <c r="B135" s="21"/>
      <c r="C135" s="27"/>
      <c r="D135" s="38"/>
      <c r="E135" s="25"/>
      <c r="F135" s="40"/>
      <c r="G135" s="21"/>
      <c r="H135" s="21"/>
      <c r="I135" s="27"/>
      <c r="J135" s="25"/>
      <c r="K135" s="20"/>
      <c r="M135" s="27"/>
      <c r="N135" s="27"/>
      <c r="O135" s="25"/>
      <c r="P135" s="40"/>
      <c r="Q135" s="21"/>
      <c r="R135" s="27"/>
      <c r="S135" s="27"/>
      <c r="T135" s="21"/>
      <c r="U135" s="20"/>
      <c r="W135" s="27"/>
      <c r="X135" s="27"/>
      <c r="Y135" s="25"/>
      <c r="Z135" s="20"/>
      <c r="AB135" s="23" t="s">
        <v>150</v>
      </c>
      <c r="AC135" s="24" t="s">
        <v>143</v>
      </c>
      <c r="AD135" s="108"/>
      <c r="AE135" s="28"/>
      <c r="AF135" s="21"/>
      <c r="AG135" s="62" t="s">
        <v>369</v>
      </c>
      <c r="AH135" s="63" t="s">
        <v>370</v>
      </c>
      <c r="AI135" s="37"/>
      <c r="AL135" s="68" t="s">
        <v>104</v>
      </c>
      <c r="AM135" s="65" t="s">
        <v>93</v>
      </c>
      <c r="AN135" s="4"/>
      <c r="AP135" s="27"/>
      <c r="AQ135" s="27"/>
    </row>
    <row r="136" spans="1:47" x14ac:dyDescent="0.2">
      <c r="A136" s="16"/>
      <c r="B136" s="21"/>
      <c r="C136" s="23" t="s">
        <v>113</v>
      </c>
      <c r="D136" s="24" t="s">
        <v>108</v>
      </c>
      <c r="E136" s="25"/>
      <c r="F136" s="40"/>
      <c r="G136" s="21"/>
      <c r="H136" s="21"/>
      <c r="I136" s="27"/>
      <c r="J136" s="25"/>
      <c r="K136" s="20"/>
      <c r="L136" s="16"/>
      <c r="M136" s="27"/>
      <c r="N136" s="27"/>
      <c r="O136" s="25"/>
      <c r="P136" s="40"/>
      <c r="Q136" s="21"/>
      <c r="R136" s="27"/>
      <c r="S136" s="27"/>
      <c r="T136" s="21"/>
      <c r="U136" s="20"/>
      <c r="V136" s="16"/>
      <c r="W136" s="83" t="s">
        <v>291</v>
      </c>
      <c r="X136" s="38" t="s">
        <v>15</v>
      </c>
      <c r="Y136" s="25"/>
      <c r="Z136" s="20"/>
      <c r="AA136" s="16"/>
      <c r="AB136" s="24">
        <v>1920</v>
      </c>
      <c r="AC136" s="24" t="s">
        <v>371</v>
      </c>
      <c r="AD136" s="37">
        <f>SUM(1922-AB136)</f>
        <v>2</v>
      </c>
      <c r="AE136" s="28"/>
      <c r="AF136" s="21"/>
      <c r="AG136" s="63">
        <v>1922</v>
      </c>
      <c r="AH136" s="24" t="s">
        <v>372</v>
      </c>
      <c r="AI136" s="25">
        <f>SUM(1923-AG136)</f>
        <v>1</v>
      </c>
      <c r="AJ136" s="4"/>
      <c r="AK136" s="4"/>
      <c r="AL136" s="120">
        <v>1848</v>
      </c>
      <c r="AM136" s="121" t="s">
        <v>373</v>
      </c>
      <c r="AN136" s="121">
        <f>SUM(1921-AL136)</f>
        <v>73</v>
      </c>
      <c r="AO136" s="4"/>
      <c r="AQ136" s="5"/>
      <c r="AT136" s="4"/>
      <c r="AU136" s="4"/>
    </row>
    <row r="137" spans="1:47" x14ac:dyDescent="0.2">
      <c r="A137" s="16"/>
      <c r="B137" s="21"/>
      <c r="C137" s="55">
        <v>1898</v>
      </c>
      <c r="D137" s="24" t="s">
        <v>374</v>
      </c>
      <c r="E137" s="57">
        <f>SUM(1916-C137)</f>
        <v>18</v>
      </c>
      <c r="F137" s="40"/>
      <c r="G137" s="21"/>
      <c r="H137" s="21"/>
      <c r="I137" s="27"/>
      <c r="J137" s="25"/>
      <c r="K137" s="20"/>
      <c r="L137" s="16"/>
      <c r="M137" s="27"/>
      <c r="N137" s="27"/>
      <c r="O137" s="25"/>
      <c r="P137" s="40"/>
      <c r="Q137" s="21"/>
      <c r="R137" s="62" t="s">
        <v>375</v>
      </c>
      <c r="S137" s="63" t="s">
        <v>37</v>
      </c>
      <c r="T137" s="21"/>
      <c r="U137" s="20"/>
      <c r="V137" s="16"/>
      <c r="W137" s="38" t="s">
        <v>376</v>
      </c>
      <c r="X137" s="24" t="s">
        <v>377</v>
      </c>
      <c r="Y137" s="37">
        <f>SUM(1921-W137)</f>
        <v>77</v>
      </c>
      <c r="Z137" s="20"/>
      <c r="AA137" s="16"/>
      <c r="AB137" s="27"/>
      <c r="AC137" s="27"/>
      <c r="AD137" s="25"/>
      <c r="AE137" s="28"/>
      <c r="AF137" s="21"/>
      <c r="AG137" s="27"/>
      <c r="AH137" s="27"/>
      <c r="AI137" s="25"/>
      <c r="AJ137" s="4"/>
      <c r="AK137" s="4"/>
      <c r="AO137" s="4"/>
      <c r="AQ137" s="5"/>
      <c r="AT137" s="4"/>
      <c r="AU137" s="4"/>
    </row>
    <row r="138" spans="1:47" x14ac:dyDescent="0.2">
      <c r="A138" s="16"/>
      <c r="B138" s="21"/>
      <c r="C138" s="27"/>
      <c r="D138" s="27"/>
      <c r="E138" s="25"/>
      <c r="F138" s="20"/>
      <c r="G138" s="21"/>
      <c r="H138" s="103" t="s">
        <v>378</v>
      </c>
      <c r="I138" s="24" t="s">
        <v>379</v>
      </c>
      <c r="J138" s="25"/>
      <c r="K138" s="20"/>
      <c r="L138" s="16"/>
      <c r="M138" s="27"/>
      <c r="N138" s="27"/>
      <c r="O138" s="25"/>
      <c r="P138" s="40"/>
      <c r="Q138" s="21"/>
      <c r="R138" s="63">
        <v>1857</v>
      </c>
      <c r="S138" s="24" t="s">
        <v>380</v>
      </c>
      <c r="T138" s="21">
        <f>SUM(1905-R138)</f>
        <v>48</v>
      </c>
      <c r="U138" s="20"/>
      <c r="V138" s="16"/>
      <c r="W138" s="27"/>
      <c r="X138" s="27"/>
      <c r="Y138" s="25"/>
      <c r="Z138" s="20"/>
      <c r="AA138" s="16"/>
      <c r="AB138" s="62" t="s">
        <v>150</v>
      </c>
      <c r="AC138" s="63" t="s">
        <v>147</v>
      </c>
      <c r="AD138" s="25"/>
      <c r="AE138" s="28"/>
      <c r="AF138" s="21"/>
      <c r="AG138" s="27"/>
      <c r="AH138" s="27"/>
      <c r="AI138" s="25"/>
      <c r="AJ138" s="4"/>
      <c r="AK138" s="4"/>
      <c r="AM138" s="5"/>
      <c r="AN138" s="5"/>
      <c r="AO138" s="4"/>
      <c r="AQ138" s="5"/>
      <c r="AT138" s="4"/>
      <c r="AU138" s="4"/>
    </row>
    <row r="139" spans="1:47" x14ac:dyDescent="0.2">
      <c r="A139" s="16"/>
      <c r="B139" s="21"/>
      <c r="C139" s="27"/>
      <c r="D139" s="27"/>
      <c r="E139" s="25"/>
      <c r="F139" s="40"/>
      <c r="G139" s="21"/>
      <c r="H139" s="66">
        <v>1903</v>
      </c>
      <c r="I139" s="24" t="s">
        <v>381</v>
      </c>
      <c r="J139" s="37">
        <f>SUM(1908-H139)</f>
        <v>5</v>
      </c>
      <c r="K139" s="20"/>
      <c r="L139" s="16"/>
      <c r="M139" s="30" t="s">
        <v>382</v>
      </c>
      <c r="N139" s="31" t="s">
        <v>4</v>
      </c>
      <c r="O139" s="25"/>
      <c r="P139" s="40"/>
      <c r="Q139" s="21"/>
      <c r="R139" s="27"/>
      <c r="S139" s="27"/>
      <c r="T139" s="21"/>
      <c r="U139" s="20"/>
      <c r="V139" s="16"/>
      <c r="W139" s="27"/>
      <c r="X139" s="27"/>
      <c r="Y139" s="25"/>
      <c r="Z139" s="20"/>
      <c r="AA139" s="16"/>
      <c r="AB139" s="63">
        <v>1922</v>
      </c>
      <c r="AC139" s="24" t="s">
        <v>383</v>
      </c>
      <c r="AD139" s="25">
        <f>SUM(1923-AB139)</f>
        <v>1</v>
      </c>
      <c r="AE139" s="28"/>
      <c r="AF139" s="21"/>
      <c r="AG139" s="27"/>
      <c r="AH139" s="27"/>
      <c r="AI139" s="25"/>
      <c r="AJ139" s="4"/>
      <c r="AK139" s="4"/>
      <c r="AM139" s="5"/>
      <c r="AN139" s="5"/>
      <c r="AO139" s="4"/>
      <c r="AQ139" s="5"/>
      <c r="AT139" s="4"/>
      <c r="AU139" s="4"/>
    </row>
    <row r="140" spans="1:47" x14ac:dyDescent="0.2">
      <c r="A140" s="16"/>
      <c r="B140" s="21"/>
      <c r="C140" s="27"/>
      <c r="D140" s="27"/>
      <c r="E140" s="25"/>
      <c r="F140" s="40"/>
      <c r="G140" s="21"/>
      <c r="H140" s="21"/>
      <c r="I140" s="27"/>
      <c r="J140" s="25"/>
      <c r="K140" s="20"/>
      <c r="L140" s="16"/>
      <c r="M140" s="31">
        <v>1856</v>
      </c>
      <c r="N140" s="39" t="s">
        <v>384</v>
      </c>
      <c r="O140" s="25">
        <f>SUM(1901-M140)</f>
        <v>45</v>
      </c>
      <c r="P140" s="20"/>
      <c r="Q140" s="21"/>
      <c r="R140" s="27"/>
      <c r="S140" s="27"/>
      <c r="T140" s="21"/>
      <c r="U140" s="20"/>
      <c r="V140" s="16"/>
      <c r="W140" s="27"/>
      <c r="X140" s="27"/>
      <c r="Y140" s="25"/>
      <c r="Z140" s="20"/>
      <c r="AA140" s="16"/>
      <c r="AB140" s="62" t="s">
        <v>150</v>
      </c>
      <c r="AC140" s="63" t="s">
        <v>147</v>
      </c>
      <c r="AD140" s="25"/>
      <c r="AE140" s="28"/>
      <c r="AF140" s="21"/>
      <c r="AG140" s="27"/>
      <c r="AH140" s="27"/>
      <c r="AI140" s="122"/>
      <c r="AJ140" s="4"/>
      <c r="AK140" s="4"/>
      <c r="AM140" s="5"/>
      <c r="AN140" s="5"/>
      <c r="AO140" s="4"/>
      <c r="AQ140" s="5"/>
      <c r="AT140" s="4"/>
      <c r="AU140" s="4"/>
    </row>
    <row r="141" spans="1:47" x14ac:dyDescent="0.2">
      <c r="A141" s="16"/>
      <c r="B141" s="21"/>
      <c r="C141" s="27"/>
      <c r="D141" s="27"/>
      <c r="E141" s="25"/>
      <c r="F141" s="40"/>
      <c r="G141" s="21"/>
      <c r="H141" s="21"/>
      <c r="I141" s="27"/>
      <c r="J141" s="25"/>
      <c r="K141" s="20"/>
      <c r="L141" s="16"/>
      <c r="M141" s="27"/>
      <c r="N141" s="27"/>
      <c r="O141" s="25"/>
      <c r="P141" s="20"/>
      <c r="Q141" s="21"/>
      <c r="R141" s="27"/>
      <c r="S141" s="27"/>
      <c r="T141" s="21"/>
      <c r="U141" s="20"/>
      <c r="V141" s="16"/>
      <c r="W141" s="27"/>
      <c r="X141" s="27"/>
      <c r="Y141" s="25"/>
      <c r="Z141" s="20"/>
      <c r="AA141" s="16"/>
      <c r="AB141" s="63">
        <v>1922</v>
      </c>
      <c r="AC141" s="24" t="s">
        <v>383</v>
      </c>
      <c r="AD141" s="25">
        <f>SUM(1923-AB141)</f>
        <v>1</v>
      </c>
      <c r="AE141" s="28"/>
      <c r="AF141" s="21"/>
      <c r="AG141" s="27"/>
      <c r="AH141" s="27"/>
      <c r="AI141" s="25"/>
      <c r="AJ141" s="4"/>
      <c r="AK141" s="4"/>
      <c r="AM141" s="5"/>
      <c r="AN141" s="5"/>
      <c r="AO141" s="4"/>
      <c r="AP141" s="4"/>
      <c r="AR141" s="5"/>
      <c r="AS141" s="5"/>
      <c r="AT141" s="4"/>
      <c r="AU141" s="4"/>
    </row>
    <row r="142" spans="1:47" x14ac:dyDescent="0.2">
      <c r="A142" s="16"/>
      <c r="B142" s="21"/>
      <c r="C142" s="27"/>
      <c r="D142" s="27"/>
      <c r="E142" s="25"/>
      <c r="F142" s="40"/>
      <c r="G142" s="21"/>
      <c r="H142" s="21"/>
      <c r="I142" s="27"/>
      <c r="J142" s="25"/>
      <c r="K142" s="20"/>
      <c r="L142" s="16"/>
      <c r="M142" s="27"/>
      <c r="N142" s="27"/>
      <c r="O142" s="25"/>
      <c r="P142" s="20"/>
      <c r="Q142" s="21"/>
      <c r="R142" s="27"/>
      <c r="S142" s="27"/>
      <c r="T142" s="21"/>
      <c r="U142" s="20"/>
      <c r="V142" s="16"/>
      <c r="W142" s="27"/>
      <c r="X142" s="27"/>
      <c r="Y142" s="25"/>
      <c r="Z142" s="20"/>
      <c r="AA142" s="16"/>
      <c r="AB142" s="27"/>
      <c r="AC142" s="27"/>
      <c r="AD142" s="25"/>
      <c r="AE142" s="28"/>
      <c r="AF142" s="21"/>
      <c r="AG142" s="27"/>
      <c r="AH142" s="27"/>
      <c r="AI142" s="25"/>
      <c r="AJ142" s="4"/>
      <c r="AK142" s="4"/>
      <c r="AM142" s="5"/>
      <c r="AN142" s="5"/>
      <c r="AO142" s="4"/>
      <c r="AP142" s="4"/>
      <c r="AR142" s="5"/>
      <c r="AS142" s="5"/>
      <c r="AT142" s="4"/>
      <c r="AU142" s="4"/>
    </row>
    <row r="143" spans="1:47" ht="12.75" thickBot="1" x14ac:dyDescent="0.25">
      <c r="A143" s="46"/>
      <c r="B143" s="50"/>
      <c r="C143" s="47"/>
      <c r="D143" s="47"/>
      <c r="E143" s="91"/>
      <c r="F143" s="20"/>
      <c r="G143" s="16"/>
      <c r="H143" s="16"/>
      <c r="I143" s="16"/>
      <c r="J143" s="29"/>
      <c r="K143" s="51"/>
      <c r="L143" s="46"/>
      <c r="M143" s="47"/>
      <c r="N143" s="47"/>
      <c r="O143" s="48"/>
      <c r="P143" s="49"/>
      <c r="Q143" s="50"/>
      <c r="R143" s="47"/>
      <c r="S143" s="47"/>
      <c r="T143" s="50"/>
      <c r="U143" s="51"/>
      <c r="V143" s="46"/>
      <c r="W143" s="47"/>
      <c r="X143" s="47"/>
      <c r="Y143" s="48"/>
      <c r="Z143" s="20"/>
      <c r="AA143" s="16"/>
      <c r="AB143" s="27"/>
      <c r="AC143" s="27"/>
      <c r="AD143" s="25"/>
      <c r="AE143" s="58"/>
      <c r="AF143" s="50"/>
      <c r="AG143" s="47"/>
      <c r="AH143" s="47"/>
      <c r="AI143" s="48"/>
      <c r="AJ143" s="4"/>
      <c r="AK143" s="4"/>
      <c r="AM143" s="5"/>
      <c r="AN143" s="5"/>
      <c r="AO143" s="4"/>
      <c r="AP143" s="4"/>
      <c r="AR143" s="5"/>
      <c r="AS143" s="5"/>
      <c r="AT143" s="4"/>
      <c r="AU143" s="4"/>
    </row>
    <row r="144" spans="1:47" x14ac:dyDescent="0.2">
      <c r="A144" s="9"/>
      <c r="B144" s="9"/>
      <c r="C144" s="10"/>
      <c r="D144" s="10"/>
      <c r="E144" s="14"/>
      <c r="F144" s="12"/>
      <c r="G144" s="9"/>
      <c r="H144" s="10"/>
      <c r="I144" s="10"/>
      <c r="J144" s="14"/>
      <c r="K144" s="12"/>
      <c r="L144" s="9"/>
      <c r="M144" s="10"/>
      <c r="N144" s="10"/>
      <c r="O144" s="11"/>
      <c r="P144" s="12"/>
      <c r="Q144" s="9"/>
      <c r="R144" s="10"/>
      <c r="S144" s="10"/>
      <c r="T144" s="14"/>
      <c r="U144" s="94"/>
      <c r="V144" s="13"/>
      <c r="W144" s="75"/>
      <c r="X144" s="9"/>
      <c r="Y144" s="9"/>
      <c r="Z144" s="12"/>
      <c r="AA144" s="9"/>
      <c r="AB144" s="123" t="s">
        <v>134</v>
      </c>
      <c r="AC144" s="124" t="s">
        <v>87</v>
      </c>
      <c r="AD144" s="14"/>
      <c r="AJ144" s="4"/>
      <c r="AK144" s="4"/>
      <c r="AO144" s="4"/>
      <c r="AP144" s="4"/>
      <c r="AT144" s="4"/>
      <c r="AU144" s="4"/>
    </row>
    <row r="145" spans="1:50" x14ac:dyDescent="0.2">
      <c r="A145" s="16"/>
      <c r="B145" s="21"/>
      <c r="C145" s="27"/>
      <c r="D145" s="27"/>
      <c r="E145" s="25"/>
      <c r="F145" s="20"/>
      <c r="G145" s="16"/>
      <c r="H145" s="27"/>
      <c r="I145" s="27"/>
      <c r="J145" s="29"/>
      <c r="K145" s="20"/>
      <c r="L145" s="16"/>
      <c r="M145" s="2" t="s">
        <v>386</v>
      </c>
      <c r="N145" s="3" t="s">
        <v>387</v>
      </c>
      <c r="O145" s="29"/>
      <c r="P145" s="20"/>
      <c r="Q145" s="16"/>
      <c r="R145" s="98" t="s">
        <v>388</v>
      </c>
      <c r="S145" s="101" t="s">
        <v>156</v>
      </c>
      <c r="T145" s="29"/>
      <c r="U145" s="96"/>
      <c r="V145" s="21"/>
      <c r="W145" s="26" t="s">
        <v>83</v>
      </c>
      <c r="X145" s="27" t="s">
        <v>15</v>
      </c>
      <c r="Y145" s="16"/>
      <c r="Z145" s="20"/>
      <c r="AA145" s="16"/>
      <c r="AB145" s="125">
        <v>1856</v>
      </c>
      <c r="AC145" s="24" t="s">
        <v>389</v>
      </c>
      <c r="AD145" s="67">
        <f>SUM(1928-AB145)</f>
        <v>72</v>
      </c>
      <c r="AJ145" s="4"/>
      <c r="AK145" s="4"/>
      <c r="AO145" s="4"/>
      <c r="AP145" s="4"/>
      <c r="AT145" s="4"/>
      <c r="AU145" s="4"/>
    </row>
    <row r="146" spans="1:50" x14ac:dyDescent="0.2">
      <c r="A146" s="16"/>
      <c r="B146" s="21"/>
      <c r="C146" s="23" t="s">
        <v>390</v>
      </c>
      <c r="D146" s="24" t="s">
        <v>391</v>
      </c>
      <c r="E146" s="25"/>
      <c r="F146" s="20"/>
      <c r="G146" s="16"/>
      <c r="H146" s="111" t="s">
        <v>315</v>
      </c>
      <c r="I146" s="118" t="s">
        <v>10</v>
      </c>
      <c r="J146" s="29"/>
      <c r="K146" s="20"/>
      <c r="L146" s="16"/>
      <c r="M146" s="81">
        <v>1917</v>
      </c>
      <c r="N146" s="66" t="s">
        <v>392</v>
      </c>
      <c r="O146" s="57">
        <f>SUM(1924-M146)</f>
        <v>7</v>
      </c>
      <c r="P146" s="20"/>
      <c r="Q146" s="16"/>
      <c r="R146" s="101">
        <v>1874</v>
      </c>
      <c r="S146" s="24" t="s">
        <v>393</v>
      </c>
      <c r="T146" s="57" t="e">
        <f>SUM(1924-#REF!)</f>
        <v>#REF!</v>
      </c>
      <c r="U146" s="96"/>
      <c r="V146" s="16"/>
      <c r="W146" s="27">
        <v>1867</v>
      </c>
      <c r="X146" s="82">
        <v>9217</v>
      </c>
      <c r="Y146" s="21">
        <v>58</v>
      </c>
      <c r="Z146" s="20"/>
      <c r="AA146" s="16"/>
      <c r="AB146" s="27"/>
      <c r="AC146" s="27"/>
      <c r="AD146" s="67"/>
      <c r="AJ146" s="4"/>
      <c r="AK146" s="4"/>
      <c r="AO146" s="4"/>
      <c r="AP146" s="4"/>
      <c r="AT146" s="4"/>
      <c r="AU146" s="4"/>
    </row>
    <row r="147" spans="1:50" x14ac:dyDescent="0.2">
      <c r="A147" s="16"/>
      <c r="B147" s="21"/>
      <c r="C147" s="24">
        <v>1904</v>
      </c>
      <c r="D147" s="24" t="s">
        <v>394</v>
      </c>
      <c r="E147" s="37">
        <f>SUM(1908-C147)</f>
        <v>4</v>
      </c>
      <c r="F147" s="20"/>
      <c r="G147" s="16"/>
      <c r="H147" s="126">
        <v>1845</v>
      </c>
      <c r="I147" s="126" t="s">
        <v>395</v>
      </c>
      <c r="J147" s="127">
        <f>SUM(1920-H147)</f>
        <v>75</v>
      </c>
      <c r="K147" s="20"/>
      <c r="L147" s="16"/>
      <c r="M147" s="16"/>
      <c r="N147" s="16"/>
      <c r="O147" s="25"/>
      <c r="P147" s="20"/>
      <c r="Q147" s="16"/>
      <c r="R147" s="27"/>
      <c r="S147" s="27"/>
      <c r="T147" s="29"/>
      <c r="U147" s="96"/>
      <c r="V147" s="16"/>
      <c r="W147" s="16"/>
      <c r="X147" s="16"/>
      <c r="Y147" s="27"/>
      <c r="Z147" s="20"/>
      <c r="AA147" s="16"/>
      <c r="AB147" s="128" t="s">
        <v>134</v>
      </c>
      <c r="AC147" s="27" t="s">
        <v>3</v>
      </c>
      <c r="AD147" s="29"/>
      <c r="AJ147" s="4"/>
      <c r="AK147" s="4"/>
      <c r="AO147" s="4"/>
      <c r="AP147" s="4"/>
      <c r="AT147" s="4"/>
      <c r="AU147" s="4"/>
    </row>
    <row r="148" spans="1:50" x14ac:dyDescent="0.2">
      <c r="A148" s="16"/>
      <c r="B148" s="21"/>
      <c r="C148" s="24"/>
      <c r="D148" s="24"/>
      <c r="E148" s="37"/>
      <c r="F148" s="20"/>
      <c r="G148" s="16"/>
      <c r="H148" s="16"/>
      <c r="I148" s="16"/>
      <c r="J148" s="29"/>
      <c r="K148" s="20"/>
      <c r="L148" s="16"/>
      <c r="M148" s="16"/>
      <c r="N148" s="16"/>
      <c r="O148" s="25"/>
      <c r="P148" s="20"/>
      <c r="Q148" s="16"/>
      <c r="R148" s="98" t="s">
        <v>388</v>
      </c>
      <c r="S148" s="97" t="s">
        <v>197</v>
      </c>
      <c r="T148" s="29"/>
      <c r="U148" s="96"/>
      <c r="V148" s="16"/>
      <c r="W148" s="16"/>
      <c r="X148" s="16"/>
      <c r="Y148" s="27"/>
      <c r="Z148" s="20"/>
      <c r="AA148" s="16"/>
      <c r="AB148" s="27">
        <v>1854</v>
      </c>
      <c r="AC148" s="82">
        <v>14159</v>
      </c>
      <c r="AD148" s="67">
        <v>84</v>
      </c>
      <c r="AJ148" s="4"/>
      <c r="AK148" s="4"/>
      <c r="AO148" s="4"/>
      <c r="AP148" s="4"/>
      <c r="AT148" s="4"/>
      <c r="AU148" s="4"/>
    </row>
    <row r="149" spans="1:50" x14ac:dyDescent="0.2">
      <c r="A149" s="16"/>
      <c r="B149" s="21"/>
      <c r="C149" s="23" t="s">
        <v>390</v>
      </c>
      <c r="D149" s="24" t="s">
        <v>397</v>
      </c>
      <c r="E149" s="37"/>
      <c r="F149" s="20"/>
      <c r="G149" s="16"/>
      <c r="H149" s="16"/>
      <c r="I149" s="16"/>
      <c r="J149" s="29"/>
      <c r="K149" s="20"/>
      <c r="L149" s="16"/>
      <c r="M149" s="2" t="s">
        <v>386</v>
      </c>
      <c r="N149" s="16" t="s">
        <v>398</v>
      </c>
      <c r="O149" s="25"/>
      <c r="P149" s="20"/>
      <c r="Q149" s="16"/>
      <c r="R149" s="129">
        <v>1855</v>
      </c>
      <c r="S149" s="66" t="s">
        <v>399</v>
      </c>
      <c r="T149" s="25">
        <f>SUM(1931-R149)</f>
        <v>76</v>
      </c>
      <c r="U149" s="96"/>
      <c r="V149" s="16"/>
      <c r="W149" s="16"/>
      <c r="X149" s="16"/>
      <c r="Y149" s="27"/>
      <c r="Z149" s="20"/>
      <c r="AA149" s="16"/>
      <c r="AB149" s="27"/>
      <c r="AC149" s="27"/>
      <c r="AD149" s="29"/>
      <c r="AJ149" s="4"/>
      <c r="AK149" s="4"/>
      <c r="AO149" s="4"/>
      <c r="AP149" s="4"/>
      <c r="AT149" s="4"/>
      <c r="AU149" s="4"/>
    </row>
    <row r="150" spans="1:50" x14ac:dyDescent="0.2">
      <c r="A150" s="16"/>
      <c r="B150" s="21"/>
      <c r="C150" s="24">
        <v>1908</v>
      </c>
      <c r="D150" s="24" t="s">
        <v>400</v>
      </c>
      <c r="E150" s="37">
        <f>SUM(1908-C150)</f>
        <v>0</v>
      </c>
      <c r="F150" s="20"/>
      <c r="G150" s="16"/>
      <c r="H150" s="98" t="s">
        <v>315</v>
      </c>
      <c r="I150" s="97" t="s">
        <v>208</v>
      </c>
      <c r="J150" s="29"/>
      <c r="K150" s="20"/>
      <c r="L150" s="16"/>
      <c r="M150" s="16">
        <v>1928</v>
      </c>
      <c r="N150" s="130">
        <v>14659</v>
      </c>
      <c r="O150" s="25">
        <v>12</v>
      </c>
      <c r="P150" s="20"/>
      <c r="Q150" s="16"/>
      <c r="R150" s="27"/>
      <c r="S150" s="27"/>
      <c r="T150" s="29"/>
      <c r="U150" s="96"/>
      <c r="V150" s="16"/>
      <c r="W150" s="16"/>
      <c r="X150" s="16"/>
      <c r="Y150" s="27"/>
      <c r="Z150" s="20"/>
      <c r="AA150" s="16"/>
      <c r="AB150" s="27"/>
      <c r="AC150" s="27"/>
      <c r="AD150" s="29"/>
      <c r="AJ150" s="4"/>
      <c r="AK150" s="4"/>
      <c r="AO150" s="4"/>
      <c r="AP150" s="4"/>
      <c r="AT150" s="4"/>
      <c r="AU150" s="4"/>
    </row>
    <row r="151" spans="1:50" x14ac:dyDescent="0.2">
      <c r="A151" s="16"/>
      <c r="B151" s="21"/>
      <c r="C151" s="24"/>
      <c r="D151" s="24"/>
      <c r="E151" s="37"/>
      <c r="F151" s="20"/>
      <c r="G151" s="16"/>
      <c r="H151" s="129">
        <v>1842</v>
      </c>
      <c r="I151" s="66" t="s">
        <v>401</v>
      </c>
      <c r="J151" s="25">
        <f>SUM(1927-H151)</f>
        <v>85</v>
      </c>
      <c r="K151" s="20"/>
      <c r="L151" s="16"/>
      <c r="M151" s="27"/>
      <c r="N151" s="27"/>
      <c r="O151" s="29"/>
      <c r="P151" s="20"/>
      <c r="Q151" s="16"/>
      <c r="R151" s="27"/>
      <c r="S151" s="27"/>
      <c r="T151" s="29"/>
      <c r="U151" s="96"/>
      <c r="V151" s="16"/>
      <c r="W151" s="16"/>
      <c r="X151" s="16"/>
      <c r="Y151" s="27"/>
      <c r="Z151" s="20"/>
      <c r="AA151" s="16"/>
      <c r="AB151" s="27"/>
      <c r="AC151" s="27"/>
      <c r="AD151" s="29"/>
      <c r="AJ151" s="4"/>
      <c r="AK151" s="4"/>
      <c r="AO151" s="4"/>
      <c r="AP151" s="4"/>
      <c r="AT151" s="4"/>
      <c r="AU151" s="4"/>
    </row>
    <row r="152" spans="1:50" x14ac:dyDescent="0.2">
      <c r="A152" s="16"/>
      <c r="B152" s="21"/>
      <c r="C152" s="62" t="s">
        <v>390</v>
      </c>
      <c r="D152" s="63" t="s">
        <v>402</v>
      </c>
      <c r="E152" s="25"/>
      <c r="F152" s="20"/>
      <c r="G152" s="16"/>
      <c r="H152" s="27"/>
      <c r="I152" s="27"/>
      <c r="J152" s="29"/>
      <c r="K152" s="20"/>
      <c r="L152" s="16"/>
      <c r="M152" s="27"/>
      <c r="N152" s="27"/>
      <c r="O152" s="29"/>
      <c r="P152" s="20"/>
      <c r="Q152" s="16"/>
      <c r="R152" s="27"/>
      <c r="S152" s="27"/>
      <c r="T152" s="29"/>
      <c r="U152" s="96"/>
      <c r="V152" s="16"/>
      <c r="W152" s="16"/>
      <c r="X152" s="16"/>
      <c r="Y152" s="27"/>
      <c r="Z152" s="20"/>
      <c r="AA152" s="16"/>
      <c r="AB152" s="27"/>
      <c r="AC152" s="27"/>
      <c r="AD152" s="29"/>
      <c r="AJ152" s="4"/>
      <c r="AK152" s="4"/>
      <c r="AO152" s="4"/>
      <c r="AP152" s="4"/>
      <c r="AT152" s="4"/>
      <c r="AU152" s="4"/>
    </row>
    <row r="153" spans="1:50" x14ac:dyDescent="0.2">
      <c r="A153" s="16"/>
      <c r="B153" s="21"/>
      <c r="C153" s="63">
        <v>1910</v>
      </c>
      <c r="D153" s="39" t="s">
        <v>403</v>
      </c>
      <c r="E153" s="25">
        <f>SUM(1910-C153)</f>
        <v>0</v>
      </c>
      <c r="F153" s="20"/>
      <c r="G153" s="16"/>
      <c r="H153" s="27"/>
      <c r="I153" s="27"/>
      <c r="J153" s="29"/>
      <c r="K153" s="20"/>
      <c r="L153" s="16"/>
      <c r="M153" s="27"/>
      <c r="N153" s="27"/>
      <c r="O153" s="29"/>
      <c r="P153" s="20"/>
      <c r="Q153" s="16"/>
      <c r="R153" s="27"/>
      <c r="S153" s="27"/>
      <c r="T153" s="29"/>
      <c r="U153" s="96"/>
      <c r="V153" s="16"/>
      <c r="W153" s="16"/>
      <c r="X153" s="16"/>
      <c r="Y153" s="27"/>
      <c r="Z153" s="20"/>
      <c r="AA153" s="16"/>
      <c r="AB153" s="27"/>
      <c r="AC153" s="27"/>
      <c r="AD153" s="29"/>
      <c r="AJ153" s="4"/>
      <c r="AK153" s="4"/>
      <c r="AO153" s="4"/>
      <c r="AP153" s="4"/>
      <c r="AT153" s="4"/>
      <c r="AU153" s="4"/>
    </row>
    <row r="154" spans="1:50" ht="12.75" thickBot="1" x14ac:dyDescent="0.25">
      <c r="A154" s="46"/>
      <c r="B154" s="50"/>
      <c r="C154" s="47"/>
      <c r="D154" s="47"/>
      <c r="E154" s="48"/>
      <c r="F154" s="51"/>
      <c r="G154" s="46"/>
      <c r="H154" s="47"/>
      <c r="I154" s="47"/>
      <c r="J154" s="91"/>
      <c r="K154" s="51"/>
      <c r="L154" s="46"/>
      <c r="M154" s="47"/>
      <c r="N154" s="46"/>
      <c r="O154" s="91"/>
      <c r="P154" s="99"/>
      <c r="Q154" s="47"/>
      <c r="R154" s="46"/>
      <c r="S154" s="47"/>
      <c r="T154" s="91"/>
      <c r="U154" s="51"/>
      <c r="V154" s="46"/>
      <c r="W154" s="47"/>
      <c r="X154" s="47"/>
      <c r="Y154" s="46"/>
      <c r="Z154" s="99"/>
      <c r="AA154" s="47"/>
      <c r="AB154" s="46"/>
      <c r="AC154" s="46"/>
      <c r="AD154" s="91"/>
      <c r="AE154" s="4"/>
      <c r="AF154" s="4"/>
      <c r="AJ154" s="4"/>
      <c r="AK154" s="4"/>
      <c r="AO154" s="4"/>
      <c r="AP154" s="4"/>
      <c r="AT154" s="4"/>
      <c r="AU154" s="4"/>
    </row>
    <row r="155" spans="1:50" x14ac:dyDescent="0.2">
      <c r="C155" s="5"/>
      <c r="D155" s="5"/>
      <c r="E155" s="6"/>
      <c r="F155" s="12"/>
      <c r="G155" s="9"/>
      <c r="H155" s="13"/>
      <c r="I155" s="10"/>
      <c r="J155" s="14"/>
      <c r="K155" s="4"/>
      <c r="L155" s="4"/>
      <c r="M155" s="4"/>
      <c r="P155" s="4"/>
      <c r="Q155" s="4"/>
      <c r="U155" s="12"/>
      <c r="V155" s="9"/>
      <c r="W155" s="10"/>
      <c r="X155" s="10"/>
      <c r="Y155" s="14"/>
      <c r="Z155" s="12"/>
      <c r="AA155" s="13"/>
      <c r="AB155" s="10"/>
      <c r="AC155" s="10"/>
      <c r="AD155" s="11"/>
      <c r="AE155" s="12"/>
      <c r="AF155" s="9"/>
      <c r="AG155" s="9"/>
      <c r="AH155" s="9"/>
      <c r="AI155" s="14"/>
      <c r="AJ155" s="94"/>
      <c r="AK155" s="13"/>
      <c r="AL155" s="13"/>
      <c r="AM155" s="10"/>
      <c r="AN155" s="11"/>
      <c r="AO155" s="12"/>
      <c r="AP155" s="9"/>
      <c r="AQ155" s="10"/>
      <c r="AR155" s="10"/>
      <c r="AS155" s="10"/>
      <c r="AT155" s="94"/>
      <c r="AU155" s="13"/>
      <c r="AV155" s="13"/>
      <c r="AW155" s="10"/>
      <c r="AX155" s="11"/>
    </row>
    <row r="156" spans="1:50" x14ac:dyDescent="0.2">
      <c r="A156" s="16"/>
      <c r="B156" s="21"/>
      <c r="C156" s="27"/>
      <c r="D156" s="27"/>
      <c r="E156" s="21"/>
      <c r="F156" s="40"/>
      <c r="G156" s="60"/>
      <c r="H156" s="21"/>
      <c r="I156" s="27"/>
      <c r="J156" s="25"/>
      <c r="K156" s="4"/>
      <c r="L156" s="4"/>
      <c r="M156" s="4"/>
      <c r="P156" s="4"/>
      <c r="Q156" s="4"/>
      <c r="U156" s="20"/>
      <c r="V156" s="16"/>
      <c r="W156" s="27"/>
      <c r="X156" s="27"/>
      <c r="Y156" s="29"/>
      <c r="Z156" s="20"/>
      <c r="AA156" s="21"/>
      <c r="AB156" s="62" t="s">
        <v>405</v>
      </c>
      <c r="AC156" s="63" t="s">
        <v>406</v>
      </c>
      <c r="AD156" s="25">
        <v>11</v>
      </c>
      <c r="AE156" s="20"/>
      <c r="AF156" s="16"/>
      <c r="AG156" s="62" t="s">
        <v>407</v>
      </c>
      <c r="AH156" s="63" t="s">
        <v>408</v>
      </c>
      <c r="AI156" s="25"/>
      <c r="AJ156" s="20"/>
      <c r="AK156" s="21"/>
      <c r="AL156" s="131" t="s">
        <v>409</v>
      </c>
      <c r="AM156" s="24" t="s">
        <v>135</v>
      </c>
      <c r="AN156" s="132">
        <f>SUM(1926-AS157)</f>
        <v>1916</v>
      </c>
      <c r="AO156" s="20"/>
      <c r="AP156" s="16"/>
      <c r="AQ156" s="23" t="s">
        <v>137</v>
      </c>
      <c r="AR156" s="24" t="s">
        <v>135</v>
      </c>
      <c r="AS156" s="133"/>
      <c r="AT156" s="20"/>
      <c r="AU156" s="21"/>
      <c r="AV156" s="79" t="s">
        <v>410</v>
      </c>
      <c r="AW156" s="63" t="s">
        <v>89</v>
      </c>
      <c r="AX156" s="25"/>
    </row>
    <row r="157" spans="1:50" x14ac:dyDescent="0.2">
      <c r="A157" s="16"/>
      <c r="B157" s="21"/>
      <c r="C157" s="27"/>
      <c r="D157" s="27"/>
      <c r="E157" s="21"/>
      <c r="F157" s="20"/>
      <c r="G157" s="16"/>
      <c r="H157" s="21"/>
      <c r="I157" s="27"/>
      <c r="J157" s="29"/>
      <c r="K157" s="4"/>
      <c r="L157" s="4"/>
      <c r="M157" s="4"/>
      <c r="P157" s="4"/>
      <c r="Q157" s="4"/>
      <c r="U157" s="134"/>
      <c r="V157" s="1"/>
      <c r="W157" s="27"/>
      <c r="X157" s="27"/>
      <c r="Y157" s="25"/>
      <c r="Z157" s="20"/>
      <c r="AA157" s="21"/>
      <c r="AB157" s="63">
        <v>1870</v>
      </c>
      <c r="AC157" s="63" t="s">
        <v>411</v>
      </c>
      <c r="AD157" s="25"/>
      <c r="AE157" s="20"/>
      <c r="AF157" s="16"/>
      <c r="AG157" s="63">
        <v>1845</v>
      </c>
      <c r="AH157" s="24" t="s">
        <v>412</v>
      </c>
      <c r="AI157" s="25">
        <v>78</v>
      </c>
      <c r="AJ157" s="20"/>
      <c r="AK157" s="21"/>
      <c r="AL157" s="66" t="s">
        <v>413</v>
      </c>
      <c r="AM157" s="27"/>
      <c r="AN157" s="25"/>
      <c r="AO157" s="20"/>
      <c r="AP157" s="16"/>
      <c r="AQ157" s="24">
        <v>1916</v>
      </c>
      <c r="AR157" s="24" t="s">
        <v>413</v>
      </c>
      <c r="AS157" s="27">
        <v>10</v>
      </c>
      <c r="AT157" s="20"/>
      <c r="AU157" s="21"/>
      <c r="AV157" s="81">
        <v>1865</v>
      </c>
      <c r="AW157" s="24" t="s">
        <v>414</v>
      </c>
      <c r="AX157" s="25">
        <f>SUM(1927-AV157)</f>
        <v>62</v>
      </c>
    </row>
    <row r="158" spans="1:50" ht="12" customHeight="1" x14ac:dyDescent="0.2">
      <c r="A158" s="16"/>
      <c r="B158" s="21"/>
      <c r="C158" s="23" t="s">
        <v>142</v>
      </c>
      <c r="D158" s="24" t="s">
        <v>89</v>
      </c>
      <c r="E158" s="33"/>
      <c r="F158" s="20"/>
      <c r="G158" s="16"/>
      <c r="H158" s="64" t="s">
        <v>415</v>
      </c>
      <c r="I158" s="44" t="s">
        <v>416</v>
      </c>
      <c r="J158" s="29"/>
      <c r="K158" s="4"/>
      <c r="L158" s="4"/>
      <c r="M158" s="4"/>
      <c r="P158" s="4"/>
      <c r="Q158" s="4"/>
      <c r="R158" s="5"/>
      <c r="S158" s="5"/>
      <c r="U158" s="134"/>
      <c r="V158" s="1"/>
      <c r="W158" s="83" t="s">
        <v>410</v>
      </c>
      <c r="X158" s="38" t="s">
        <v>15</v>
      </c>
      <c r="Y158" s="25"/>
      <c r="Z158" s="135"/>
      <c r="AA158" s="21"/>
      <c r="AB158" s="62"/>
      <c r="AC158" s="63"/>
      <c r="AD158" s="25"/>
      <c r="AE158" s="20"/>
      <c r="AF158" s="16"/>
      <c r="AG158" s="27"/>
      <c r="AH158" s="16"/>
      <c r="AI158" s="29"/>
      <c r="AJ158" s="96"/>
      <c r="AK158" s="21"/>
      <c r="AL158" s="21"/>
      <c r="AM158" s="27"/>
      <c r="AN158" s="25"/>
      <c r="AO158" s="20"/>
      <c r="AP158" s="16"/>
      <c r="AQ158" s="27"/>
      <c r="AR158" s="27"/>
      <c r="AS158" s="27"/>
      <c r="AT158" s="20"/>
      <c r="AU158" s="21"/>
      <c r="AV158" s="16"/>
      <c r="AW158" s="16"/>
      <c r="AX158" s="29"/>
    </row>
    <row r="159" spans="1:50" x14ac:dyDescent="0.2">
      <c r="A159" s="16"/>
      <c r="B159" s="21"/>
      <c r="C159" s="24">
        <v>1832</v>
      </c>
      <c r="D159" s="24" t="s">
        <v>417</v>
      </c>
      <c r="E159" s="33" t="s">
        <v>418</v>
      </c>
      <c r="F159" s="20"/>
      <c r="G159" s="16"/>
      <c r="H159" s="69">
        <v>1849</v>
      </c>
      <c r="I159" s="24" t="s">
        <v>419</v>
      </c>
      <c r="J159" s="132">
        <f>SUM(1929-H159)</f>
        <v>80</v>
      </c>
      <c r="K159" s="4"/>
      <c r="L159" s="4"/>
      <c r="M159" s="4"/>
      <c r="P159" s="4"/>
      <c r="Q159" s="4"/>
      <c r="R159" s="5"/>
      <c r="S159" s="5"/>
      <c r="U159" s="20"/>
      <c r="V159" s="16"/>
      <c r="W159" s="38" t="s">
        <v>72</v>
      </c>
      <c r="X159" s="38" t="s">
        <v>420</v>
      </c>
      <c r="Y159" s="25">
        <v>51</v>
      </c>
      <c r="Z159" s="135"/>
      <c r="AA159" s="21"/>
      <c r="AB159" s="62" t="s">
        <v>405</v>
      </c>
      <c r="AC159" s="63" t="s">
        <v>421</v>
      </c>
      <c r="AD159" s="25">
        <v>17</v>
      </c>
      <c r="AE159" s="20"/>
      <c r="AF159" s="16"/>
      <c r="AG159" s="16"/>
      <c r="AH159" s="16"/>
      <c r="AI159" s="29"/>
      <c r="AJ159" s="96"/>
      <c r="AK159" s="21"/>
      <c r="AL159" s="131" t="s">
        <v>409</v>
      </c>
      <c r="AM159" s="55" t="s">
        <v>3</v>
      </c>
      <c r="AN159" s="57"/>
      <c r="AO159" s="20"/>
      <c r="AP159" s="16"/>
      <c r="AQ159" s="27"/>
      <c r="AR159" s="27"/>
      <c r="AS159" s="27"/>
      <c r="AT159" s="20"/>
      <c r="AU159" s="21"/>
      <c r="AV159" s="64" t="s">
        <v>410</v>
      </c>
      <c r="AW159" s="44" t="s">
        <v>422</v>
      </c>
      <c r="AX159" s="25"/>
    </row>
    <row r="160" spans="1:50" x14ac:dyDescent="0.2">
      <c r="A160" s="16"/>
      <c r="B160" s="21"/>
      <c r="C160" s="24"/>
      <c r="D160" s="24"/>
      <c r="E160" s="33"/>
      <c r="F160" s="20"/>
      <c r="G160" s="16"/>
      <c r="H160" s="21"/>
      <c r="I160" s="27"/>
      <c r="J160" s="29"/>
      <c r="K160" s="4"/>
      <c r="L160" s="4"/>
      <c r="M160" s="4"/>
      <c r="P160" s="4"/>
      <c r="Q160" s="4"/>
      <c r="U160" s="20"/>
      <c r="V160" s="16"/>
      <c r="W160" s="27"/>
      <c r="X160" s="27"/>
      <c r="Y160" s="80"/>
      <c r="Z160" s="20"/>
      <c r="AA160" s="21"/>
      <c r="AB160" s="63">
        <v>1857</v>
      </c>
      <c r="AC160" s="63" t="s">
        <v>423</v>
      </c>
      <c r="AD160" s="25"/>
      <c r="AE160" s="56"/>
      <c r="AF160" s="16"/>
      <c r="AG160" s="16"/>
      <c r="AH160" s="16"/>
      <c r="AI160" s="29"/>
      <c r="AJ160" s="96"/>
      <c r="AK160" s="21"/>
      <c r="AL160" s="136">
        <v>1883</v>
      </c>
      <c r="AM160" s="24" t="s">
        <v>314</v>
      </c>
      <c r="AN160" s="25">
        <v>41</v>
      </c>
      <c r="AO160" s="20"/>
      <c r="AP160" s="16"/>
      <c r="AQ160" s="27"/>
      <c r="AR160" s="27"/>
      <c r="AS160" s="27"/>
      <c r="AT160" s="96"/>
      <c r="AU160" s="21"/>
      <c r="AV160" s="69">
        <v>1868</v>
      </c>
      <c r="AW160" s="24" t="s">
        <v>424</v>
      </c>
      <c r="AX160" s="132">
        <f>SUM(1929-AV160)</f>
        <v>61</v>
      </c>
    </row>
    <row r="161" spans="1:85" x14ac:dyDescent="0.2">
      <c r="A161" s="16"/>
      <c r="B161" s="21"/>
      <c r="C161" s="54" t="s">
        <v>142</v>
      </c>
      <c r="D161" s="55" t="s">
        <v>141</v>
      </c>
      <c r="E161" s="89"/>
      <c r="F161" s="20"/>
      <c r="G161" s="16"/>
      <c r="H161" s="79" t="s">
        <v>425</v>
      </c>
      <c r="I161" s="63" t="s">
        <v>89</v>
      </c>
      <c r="J161" s="29"/>
      <c r="K161" s="4"/>
      <c r="L161" s="4"/>
      <c r="M161" s="4"/>
      <c r="P161" s="4"/>
      <c r="Q161" s="4"/>
      <c r="U161" s="20"/>
      <c r="V161" s="16"/>
      <c r="W161" s="27"/>
      <c r="X161" s="27"/>
      <c r="Y161" s="80"/>
      <c r="Z161" s="20"/>
      <c r="AA161" s="21"/>
      <c r="AB161" s="27"/>
      <c r="AC161" s="27"/>
      <c r="AD161" s="25"/>
      <c r="AE161" s="20"/>
      <c r="AF161" s="16"/>
      <c r="AG161" s="16"/>
      <c r="AH161" s="16"/>
      <c r="AI161" s="29"/>
      <c r="AJ161" s="96"/>
      <c r="AK161" s="21"/>
      <c r="AL161" s="21"/>
      <c r="AM161" s="27"/>
      <c r="AN161" s="25"/>
      <c r="AO161" s="20"/>
      <c r="AP161" s="16"/>
      <c r="AQ161" s="27"/>
      <c r="AR161" s="27"/>
      <c r="AS161" s="27"/>
      <c r="AT161" s="96"/>
      <c r="AU161" s="21"/>
      <c r="AV161" s="21"/>
      <c r="AW161" s="27"/>
      <c r="AX161" s="25"/>
    </row>
    <row r="162" spans="1:85" x14ac:dyDescent="0.2">
      <c r="A162" s="1"/>
      <c r="B162" s="21"/>
      <c r="C162" s="55">
        <v>1866</v>
      </c>
      <c r="D162" s="24" t="s">
        <v>426</v>
      </c>
      <c r="E162" s="21">
        <v>58</v>
      </c>
      <c r="F162" s="134"/>
      <c r="G162" s="1"/>
      <c r="H162" s="81">
        <v>1819</v>
      </c>
      <c r="I162" s="63" t="s">
        <v>427</v>
      </c>
      <c r="J162" s="25">
        <f>SUM(1899-H162)</f>
        <v>80</v>
      </c>
      <c r="K162" s="4"/>
      <c r="L162" s="4"/>
      <c r="M162" s="4"/>
      <c r="P162" s="4"/>
      <c r="Q162" s="4"/>
      <c r="U162" s="20"/>
      <c r="V162" s="16"/>
      <c r="W162" s="27"/>
      <c r="X162" s="27"/>
      <c r="Y162" s="80"/>
      <c r="Z162" s="20"/>
      <c r="AA162" s="21"/>
      <c r="AB162" s="137" t="s">
        <v>405</v>
      </c>
      <c r="AC162" s="138" t="s">
        <v>428</v>
      </c>
      <c r="AD162" s="25">
        <v>26</v>
      </c>
      <c r="AE162" s="20"/>
      <c r="AF162" s="16"/>
      <c r="AG162" s="16"/>
      <c r="AH162" s="16"/>
      <c r="AI162" s="29"/>
      <c r="AJ162" s="20"/>
      <c r="AK162" s="16"/>
      <c r="AL162" s="16"/>
      <c r="AM162" s="16"/>
      <c r="AN162" s="29"/>
      <c r="AO162" s="20"/>
      <c r="AP162" s="16"/>
      <c r="AQ162" s="16"/>
      <c r="AR162" s="16"/>
      <c r="AS162" s="16"/>
      <c r="AT162" s="20"/>
      <c r="AU162" s="16"/>
      <c r="AV162" s="16"/>
      <c r="AW162" s="16"/>
      <c r="AX162" s="29"/>
    </row>
    <row r="163" spans="1:85" x14ac:dyDescent="0.2">
      <c r="A163" s="1"/>
      <c r="B163" s="21"/>
      <c r="C163" s="27"/>
      <c r="D163" s="27"/>
      <c r="E163" s="21"/>
      <c r="F163" s="134"/>
      <c r="G163" s="16"/>
      <c r="H163" s="21"/>
      <c r="I163" s="27"/>
      <c r="J163" s="25"/>
      <c r="K163" s="4"/>
      <c r="L163" s="4"/>
      <c r="M163" s="4"/>
      <c r="P163" s="4"/>
      <c r="Q163" s="4"/>
      <c r="U163" s="20"/>
      <c r="V163" s="16"/>
      <c r="W163" s="27"/>
      <c r="X163" s="27"/>
      <c r="Y163" s="80"/>
      <c r="Z163" s="20"/>
      <c r="AA163" s="21"/>
      <c r="AB163" s="138">
        <v>1851</v>
      </c>
      <c r="AC163" s="101" t="s">
        <v>430</v>
      </c>
      <c r="AD163" s="25"/>
      <c r="AE163" s="20"/>
      <c r="AF163" s="16"/>
      <c r="AG163" s="16"/>
      <c r="AH163" s="16"/>
      <c r="AI163" s="29"/>
      <c r="AJ163" s="20"/>
      <c r="AK163" s="16"/>
      <c r="AL163" s="16"/>
      <c r="AM163" s="16"/>
      <c r="AN163" s="29"/>
      <c r="AO163" s="20"/>
      <c r="AP163" s="16"/>
      <c r="AQ163" s="16"/>
      <c r="AR163" s="16"/>
      <c r="AS163" s="16"/>
      <c r="AT163" s="20"/>
      <c r="AU163" s="16"/>
      <c r="AV163" s="16"/>
      <c r="AW163" s="16"/>
      <c r="AX163" s="29"/>
    </row>
    <row r="164" spans="1:85" x14ac:dyDescent="0.2">
      <c r="A164" s="16"/>
      <c r="B164" s="21"/>
      <c r="C164" s="27"/>
      <c r="D164" s="27"/>
      <c r="E164" s="21"/>
      <c r="F164" s="20"/>
      <c r="G164" s="16"/>
      <c r="H164" s="21"/>
      <c r="I164" s="27"/>
      <c r="J164" s="25"/>
      <c r="K164" s="4"/>
      <c r="L164" s="4"/>
      <c r="M164" s="4"/>
      <c r="P164" s="4"/>
      <c r="Q164" s="4"/>
      <c r="U164" s="20"/>
      <c r="V164" s="16"/>
      <c r="W164" s="27"/>
      <c r="X164" s="27"/>
      <c r="Y164" s="25"/>
      <c r="Z164" s="20"/>
      <c r="AA164" s="21"/>
      <c r="AB164" s="27"/>
      <c r="AC164" s="27"/>
      <c r="AD164" s="29"/>
      <c r="AE164" s="20"/>
      <c r="AF164" s="16"/>
      <c r="AG164" s="16"/>
      <c r="AH164" s="16"/>
      <c r="AI164" s="29"/>
      <c r="AJ164" s="20"/>
      <c r="AK164" s="16"/>
      <c r="AL164" s="16"/>
      <c r="AM164" s="16"/>
      <c r="AN164" s="29"/>
      <c r="AO164" s="20"/>
      <c r="AP164" s="16"/>
      <c r="AQ164" s="16"/>
      <c r="AR164" s="16"/>
      <c r="AS164" s="16"/>
      <c r="AT164" s="20"/>
      <c r="AU164" s="16"/>
      <c r="AV164" s="16"/>
      <c r="AW164" s="16"/>
      <c r="AX164" s="29"/>
    </row>
    <row r="165" spans="1:85" ht="12.75" thickBot="1" x14ac:dyDescent="0.25">
      <c r="A165" s="46"/>
      <c r="B165" s="50"/>
      <c r="C165" s="47"/>
      <c r="D165" s="47"/>
      <c r="E165" s="50"/>
      <c r="F165" s="51"/>
      <c r="G165" s="46"/>
      <c r="H165" s="50"/>
      <c r="I165" s="47"/>
      <c r="J165" s="48"/>
      <c r="K165" s="4"/>
      <c r="L165" s="4"/>
      <c r="M165" s="4"/>
      <c r="P165" s="4"/>
      <c r="Q165" s="4"/>
      <c r="U165" s="51"/>
      <c r="V165" s="46"/>
      <c r="W165" s="47"/>
      <c r="X165" s="47"/>
      <c r="Y165" s="91"/>
      <c r="Z165" s="51"/>
      <c r="AA165" s="50"/>
      <c r="AB165" s="47"/>
      <c r="AC165" s="47"/>
      <c r="AD165" s="48"/>
      <c r="AE165" s="51"/>
      <c r="AF165" s="46"/>
      <c r="AG165" s="46"/>
      <c r="AH165" s="46"/>
      <c r="AI165" s="91"/>
      <c r="AJ165" s="51"/>
      <c r="AK165" s="46"/>
      <c r="AL165" s="46"/>
      <c r="AM165" s="46"/>
      <c r="AN165" s="91"/>
      <c r="AO165" s="51"/>
      <c r="AP165" s="46"/>
      <c r="AQ165" s="46"/>
      <c r="AR165" s="46"/>
      <c r="AS165" s="46"/>
      <c r="AT165" s="51"/>
      <c r="AU165" s="46"/>
      <c r="AV165" s="46"/>
      <c r="AW165" s="46"/>
      <c r="AX165" s="91"/>
    </row>
    <row r="166" spans="1:85" x14ac:dyDescent="0.2">
      <c r="A166" s="9"/>
      <c r="B166" s="13"/>
      <c r="C166" s="13"/>
      <c r="D166" s="10"/>
      <c r="E166" s="11"/>
      <c r="F166" s="9"/>
      <c r="G166" s="9"/>
      <c r="H166" s="10"/>
      <c r="I166" s="10"/>
      <c r="J166" s="13"/>
      <c r="K166" s="139"/>
      <c r="L166" s="140"/>
      <c r="M166" s="10"/>
      <c r="N166" s="10"/>
      <c r="O166" s="11"/>
      <c r="P166" s="12"/>
      <c r="Q166" s="9"/>
      <c r="R166" s="10"/>
      <c r="S166" s="10"/>
      <c r="T166" s="14"/>
      <c r="U166" s="12"/>
      <c r="V166" s="9"/>
      <c r="W166" s="10"/>
      <c r="X166" s="9"/>
      <c r="Y166" s="14"/>
      <c r="Z166" s="9"/>
      <c r="AA166" s="9"/>
      <c r="AB166" s="10"/>
      <c r="AC166" s="10"/>
      <c r="AD166" s="93"/>
      <c r="AE166" s="12"/>
      <c r="AF166" s="9"/>
      <c r="AG166" s="10"/>
      <c r="AH166" s="10"/>
      <c r="AI166" s="93"/>
      <c r="AJ166" s="4"/>
      <c r="AK166" s="4"/>
      <c r="AO166" s="94"/>
      <c r="AP166" s="13"/>
      <c r="AQ166" s="13"/>
      <c r="AR166" s="10"/>
      <c r="AS166" s="11"/>
      <c r="AT166" s="4"/>
      <c r="AU166" s="4"/>
    </row>
    <row r="167" spans="1:85" x14ac:dyDescent="0.2">
      <c r="A167" s="16"/>
      <c r="B167" s="21"/>
      <c r="C167" s="21"/>
      <c r="D167" s="27"/>
      <c r="E167" s="25"/>
      <c r="F167" s="16"/>
      <c r="G167" s="16"/>
      <c r="H167" s="27"/>
      <c r="I167" s="27"/>
      <c r="J167" s="21"/>
      <c r="K167" s="134"/>
      <c r="L167" s="1"/>
      <c r="M167" s="23" t="s">
        <v>303</v>
      </c>
      <c r="N167" s="24" t="s">
        <v>182</v>
      </c>
      <c r="O167" s="29"/>
      <c r="P167" s="20"/>
      <c r="Q167" s="16"/>
      <c r="R167" s="27"/>
      <c r="S167" s="27"/>
      <c r="T167" s="29"/>
      <c r="U167" s="20"/>
      <c r="V167" s="16"/>
      <c r="W167" s="27"/>
      <c r="X167" s="16"/>
      <c r="Y167" s="29"/>
      <c r="Z167" s="16"/>
      <c r="AA167" s="16"/>
      <c r="AB167" s="43" t="s">
        <v>347</v>
      </c>
      <c r="AC167" s="44" t="s">
        <v>363</v>
      </c>
      <c r="AD167" s="141">
        <f>SUM(1928-AB168)</f>
        <v>21</v>
      </c>
      <c r="AE167" s="20"/>
      <c r="AF167" s="16"/>
      <c r="AG167" s="43" t="s">
        <v>432</v>
      </c>
      <c r="AH167" s="44" t="s">
        <v>433</v>
      </c>
      <c r="AI167" s="67"/>
      <c r="AJ167" s="4"/>
      <c r="AK167" s="4"/>
      <c r="AO167" s="96"/>
      <c r="AP167" s="21"/>
      <c r="AQ167" s="119" t="s">
        <v>221</v>
      </c>
      <c r="AR167" s="27" t="s">
        <v>246</v>
      </c>
      <c r="AS167" s="25"/>
      <c r="AT167" s="4"/>
      <c r="AU167" s="4"/>
    </row>
    <row r="168" spans="1:85" x14ac:dyDescent="0.2">
      <c r="A168" s="16"/>
      <c r="B168" s="21"/>
      <c r="C168" s="103" t="s">
        <v>434</v>
      </c>
      <c r="D168" s="24" t="s">
        <v>435</v>
      </c>
      <c r="E168" s="25"/>
      <c r="F168" s="16"/>
      <c r="G168" s="16"/>
      <c r="H168" s="23" t="s">
        <v>436</v>
      </c>
      <c r="I168" s="24" t="s">
        <v>8</v>
      </c>
      <c r="J168" s="21"/>
      <c r="K168" s="134"/>
      <c r="L168" s="1"/>
      <c r="M168" s="24">
        <v>1858</v>
      </c>
      <c r="N168" s="24" t="s">
        <v>437</v>
      </c>
      <c r="O168" s="37">
        <f>SUM(1922-M168)</f>
        <v>64</v>
      </c>
      <c r="P168" s="20"/>
      <c r="Q168" s="16"/>
      <c r="R168" s="27"/>
      <c r="S168" s="27"/>
      <c r="T168" s="29"/>
      <c r="U168" s="20"/>
      <c r="V168" s="16"/>
      <c r="W168" s="142" t="s">
        <v>438</v>
      </c>
      <c r="X168" s="143" t="s">
        <v>439</v>
      </c>
      <c r="Y168" s="29"/>
      <c r="Z168" s="16"/>
      <c r="AA168" s="16"/>
      <c r="AB168" s="44">
        <v>1907</v>
      </c>
      <c r="AC168" s="24" t="s">
        <v>440</v>
      </c>
      <c r="AD168" s="67"/>
      <c r="AE168" s="20"/>
      <c r="AF168" s="16"/>
      <c r="AG168" s="44">
        <v>1846</v>
      </c>
      <c r="AH168" s="24" t="s">
        <v>441</v>
      </c>
      <c r="AI168" s="141">
        <f>SUM(1928-AG168)</f>
        <v>82</v>
      </c>
      <c r="AJ168" s="4"/>
      <c r="AK168" s="4"/>
      <c r="AO168" s="96"/>
      <c r="AP168" s="21"/>
      <c r="AQ168" s="21">
        <v>1868</v>
      </c>
      <c r="AR168" s="38" t="s">
        <v>442</v>
      </c>
      <c r="AS168" s="25">
        <v>56</v>
      </c>
      <c r="AT168" s="4"/>
      <c r="AU168" s="4"/>
    </row>
    <row r="169" spans="1:85" x14ac:dyDescent="0.2">
      <c r="A169" s="16"/>
      <c r="B169" s="21"/>
      <c r="C169" s="66">
        <v>1845</v>
      </c>
      <c r="D169" s="38" t="s">
        <v>443</v>
      </c>
      <c r="E169" s="25">
        <v>75</v>
      </c>
      <c r="F169" s="16"/>
      <c r="G169" s="16"/>
      <c r="H169" s="24">
        <v>1839</v>
      </c>
      <c r="I169" s="24" t="s">
        <v>444</v>
      </c>
      <c r="J169" s="21">
        <v>83</v>
      </c>
      <c r="K169" s="134"/>
      <c r="L169" s="1"/>
      <c r="M169" s="23"/>
      <c r="N169" s="24"/>
      <c r="O169" s="37"/>
      <c r="P169" s="20"/>
      <c r="Q169" s="16"/>
      <c r="R169" s="63"/>
      <c r="S169" s="24"/>
      <c r="T169" s="25"/>
      <c r="U169" s="20"/>
      <c r="V169" s="16"/>
      <c r="W169" s="143">
        <v>1866</v>
      </c>
      <c r="X169" s="144" t="s">
        <v>445</v>
      </c>
      <c r="Y169" s="25">
        <f>SUM(1932-W169)</f>
        <v>66</v>
      </c>
      <c r="Z169" s="16"/>
      <c r="AA169" s="16"/>
      <c r="AB169" s="43" t="s">
        <v>347</v>
      </c>
      <c r="AC169" s="44" t="s">
        <v>361</v>
      </c>
      <c r="AD169" s="141">
        <f>SUM(1928-AB170)</f>
        <v>56</v>
      </c>
      <c r="AE169" s="20"/>
      <c r="AF169" s="16"/>
      <c r="AG169" s="43" t="s">
        <v>432</v>
      </c>
      <c r="AH169" s="44" t="s">
        <v>357</v>
      </c>
      <c r="AI169" s="67"/>
      <c r="AJ169" s="4"/>
      <c r="AK169" s="4"/>
      <c r="AO169" s="96"/>
      <c r="AP169" s="21"/>
      <c r="AQ169" s="21"/>
      <c r="AR169" s="27"/>
      <c r="AS169" s="25"/>
      <c r="AT169" s="4"/>
      <c r="AU169" s="4"/>
    </row>
    <row r="170" spans="1:85" x14ac:dyDescent="0.2">
      <c r="A170" s="16"/>
      <c r="B170" s="21"/>
      <c r="C170" s="21"/>
      <c r="D170" s="27"/>
      <c r="E170" s="25"/>
      <c r="F170" s="16"/>
      <c r="G170" s="16"/>
      <c r="H170" s="24"/>
      <c r="I170" s="24"/>
      <c r="J170" s="16"/>
      <c r="K170" s="134"/>
      <c r="L170" s="1"/>
      <c r="M170" s="62" t="s">
        <v>303</v>
      </c>
      <c r="N170" s="63" t="s">
        <v>197</v>
      </c>
      <c r="O170" s="37"/>
      <c r="P170" s="20"/>
      <c r="Q170" s="16"/>
      <c r="R170" s="23" t="s">
        <v>288</v>
      </c>
      <c r="S170" s="24" t="s">
        <v>304</v>
      </c>
      <c r="T170" s="25"/>
      <c r="U170" s="20"/>
      <c r="V170" s="16"/>
      <c r="W170" s="27"/>
      <c r="X170" s="16"/>
      <c r="Y170" s="29"/>
      <c r="Z170" s="16"/>
      <c r="AA170" s="16"/>
      <c r="AB170" s="44">
        <v>1872</v>
      </c>
      <c r="AC170" s="24" t="s">
        <v>446</v>
      </c>
      <c r="AD170" s="67"/>
      <c r="AE170" s="20"/>
      <c r="AF170" s="16"/>
      <c r="AG170" s="44">
        <v>1847</v>
      </c>
      <c r="AH170" s="24" t="s">
        <v>447</v>
      </c>
      <c r="AI170" s="141">
        <f>SUM(1929-AG170)</f>
        <v>82</v>
      </c>
      <c r="AJ170" s="4"/>
      <c r="AK170" s="4"/>
      <c r="AO170" s="96"/>
      <c r="AP170" s="21"/>
      <c r="AQ170" s="21"/>
      <c r="AR170" s="27"/>
      <c r="AS170" s="25"/>
      <c r="AT170" s="4"/>
      <c r="AU170" s="4"/>
    </row>
    <row r="171" spans="1:85" x14ac:dyDescent="0.2">
      <c r="A171" s="16"/>
      <c r="B171" s="21"/>
      <c r="C171" s="103" t="s">
        <v>434</v>
      </c>
      <c r="D171" s="27" t="s">
        <v>66</v>
      </c>
      <c r="E171" s="25"/>
      <c r="F171" s="16"/>
      <c r="G171" s="16"/>
      <c r="H171" s="27"/>
      <c r="I171" s="27"/>
      <c r="J171" s="21"/>
      <c r="K171" s="134"/>
      <c r="L171" s="1"/>
      <c r="M171" s="63">
        <v>1871</v>
      </c>
      <c r="N171" s="24" t="s">
        <v>448</v>
      </c>
      <c r="O171" s="25">
        <f>SUM(1923-M171)</f>
        <v>52</v>
      </c>
      <c r="P171" s="20"/>
      <c r="Q171" s="16"/>
      <c r="R171" s="24">
        <v>1885</v>
      </c>
      <c r="S171" s="24" t="s">
        <v>449</v>
      </c>
      <c r="T171" s="25">
        <v>41</v>
      </c>
      <c r="U171" s="20"/>
      <c r="V171" s="16"/>
      <c r="W171" s="27"/>
      <c r="X171" s="16"/>
      <c r="Y171" s="29"/>
      <c r="Z171" s="16"/>
      <c r="AA171" s="16"/>
      <c r="AB171" s="44"/>
      <c r="AC171" s="24"/>
      <c r="AD171" s="67"/>
      <c r="AE171" s="20"/>
      <c r="AF171" s="16"/>
      <c r="AG171" s="44"/>
      <c r="AH171" s="24"/>
      <c r="AI171" s="141"/>
      <c r="AJ171" s="4"/>
      <c r="AK171" s="4"/>
      <c r="AL171" s="5"/>
      <c r="AM171" s="5"/>
      <c r="AO171" s="96"/>
      <c r="AP171" s="21"/>
      <c r="AQ171" s="21"/>
      <c r="AR171" s="27"/>
      <c r="AS171" s="25"/>
      <c r="AT171" s="4"/>
      <c r="AU171" s="4"/>
    </row>
    <row r="172" spans="1:85" x14ac:dyDescent="0.2">
      <c r="A172" s="16"/>
      <c r="B172" s="21"/>
      <c r="C172" s="21">
        <v>1846</v>
      </c>
      <c r="D172" s="38" t="s">
        <v>450</v>
      </c>
      <c r="E172" s="25">
        <v>85</v>
      </c>
      <c r="F172" s="16"/>
      <c r="G172" s="16"/>
      <c r="H172" s="27"/>
      <c r="I172" s="27"/>
      <c r="J172" s="21"/>
      <c r="K172" s="134"/>
      <c r="L172" s="1"/>
      <c r="M172" s="27"/>
      <c r="N172" s="27"/>
      <c r="O172" s="25"/>
      <c r="P172" s="20"/>
      <c r="Q172" s="16"/>
      <c r="R172" s="27"/>
      <c r="S172" s="27"/>
      <c r="T172" s="29"/>
      <c r="U172" s="20"/>
      <c r="V172" s="16"/>
      <c r="W172" s="27"/>
      <c r="X172" s="16"/>
      <c r="Y172" s="29"/>
      <c r="Z172" s="20"/>
      <c r="AA172" s="16"/>
      <c r="AB172" s="44"/>
      <c r="AC172" s="24"/>
      <c r="AD172" s="67"/>
      <c r="AE172" s="20"/>
      <c r="AF172" s="16"/>
      <c r="AG172" s="44"/>
      <c r="AH172" s="24"/>
      <c r="AI172" s="141"/>
      <c r="AJ172" s="4"/>
      <c r="AK172" s="4"/>
      <c r="AL172" s="5"/>
      <c r="AM172" s="5"/>
      <c r="AO172" s="96"/>
      <c r="AP172" s="21"/>
      <c r="AQ172" s="21"/>
      <c r="AR172" s="27"/>
      <c r="AS172" s="25"/>
      <c r="AT172" s="4"/>
      <c r="AU172" s="4"/>
    </row>
    <row r="173" spans="1:85" x14ac:dyDescent="0.2">
      <c r="A173" s="16"/>
      <c r="B173" s="21"/>
      <c r="C173" s="21"/>
      <c r="D173" s="27"/>
      <c r="E173" s="25"/>
      <c r="F173" s="16"/>
      <c r="G173" s="16"/>
      <c r="H173" s="27"/>
      <c r="I173" s="27"/>
      <c r="J173" s="16"/>
      <c r="K173" s="134"/>
      <c r="L173" s="1"/>
      <c r="M173" s="27"/>
      <c r="N173" s="27"/>
      <c r="O173" s="25"/>
      <c r="P173" s="20"/>
      <c r="Q173" s="16"/>
      <c r="R173" s="27"/>
      <c r="S173" s="27"/>
      <c r="T173" s="29"/>
      <c r="U173" s="20"/>
      <c r="V173" s="16"/>
      <c r="W173" s="27"/>
      <c r="X173" s="16"/>
      <c r="Y173" s="29"/>
      <c r="Z173" s="20"/>
      <c r="AA173" s="16"/>
      <c r="AB173" s="44"/>
      <c r="AC173" s="24"/>
      <c r="AD173" s="67"/>
      <c r="AE173" s="20"/>
      <c r="AF173" s="16"/>
      <c r="AG173" s="44"/>
      <c r="AH173" s="24"/>
      <c r="AI173" s="141"/>
      <c r="AJ173" s="4"/>
      <c r="AK173" s="4"/>
      <c r="AL173" s="5"/>
      <c r="AM173" s="5"/>
      <c r="AO173" s="96"/>
      <c r="AP173" s="21"/>
      <c r="AQ173" s="21"/>
      <c r="AR173" s="27"/>
      <c r="AS173" s="25"/>
      <c r="AT173" s="4"/>
      <c r="AU173" s="4"/>
    </row>
    <row r="174" spans="1:85" x14ac:dyDescent="0.2">
      <c r="A174" s="16"/>
      <c r="B174" s="21"/>
      <c r="C174" s="21"/>
      <c r="D174" s="27"/>
      <c r="E174" s="25"/>
      <c r="F174" s="16"/>
      <c r="G174" s="16"/>
      <c r="H174" s="27"/>
      <c r="I174" s="27"/>
      <c r="J174" s="21"/>
      <c r="K174" s="134"/>
      <c r="L174" s="1"/>
      <c r="M174" s="27"/>
      <c r="N174" s="27"/>
      <c r="O174" s="25"/>
      <c r="P174" s="20"/>
      <c r="Q174" s="16"/>
      <c r="R174" s="27"/>
      <c r="S174" s="27"/>
      <c r="T174" s="29"/>
      <c r="U174" s="20"/>
      <c r="V174" s="16"/>
      <c r="W174" s="27"/>
      <c r="X174" s="16"/>
      <c r="Y174" s="29"/>
      <c r="Z174" s="20"/>
      <c r="AA174" s="16"/>
      <c r="AB174" s="27"/>
      <c r="AC174" s="27"/>
      <c r="AD174" s="67"/>
      <c r="AE174" s="20"/>
      <c r="AF174" s="16"/>
      <c r="AG174" s="44"/>
      <c r="AH174" s="24"/>
      <c r="AI174" s="141"/>
      <c r="AJ174" s="4"/>
      <c r="AK174" s="4"/>
      <c r="AL174" s="5"/>
      <c r="AM174" s="5"/>
      <c r="AO174" s="96"/>
      <c r="AP174" s="21"/>
      <c r="AQ174" s="21"/>
      <c r="AR174" s="27"/>
      <c r="AS174" s="25"/>
      <c r="AT174" s="4"/>
      <c r="AU174" s="4"/>
    </row>
    <row r="175" spans="1:85" ht="12.75" thickBot="1" x14ac:dyDescent="0.25">
      <c r="A175" s="46"/>
      <c r="B175" s="46"/>
      <c r="C175" s="47"/>
      <c r="D175" s="47"/>
      <c r="E175" s="48"/>
      <c r="F175" s="46"/>
      <c r="G175" s="46"/>
      <c r="H175" s="47"/>
      <c r="I175" s="47"/>
      <c r="J175" s="50"/>
      <c r="K175" s="51"/>
      <c r="L175" s="46"/>
      <c r="M175" s="47"/>
      <c r="N175" s="47"/>
      <c r="O175" s="48"/>
      <c r="P175" s="51"/>
      <c r="Q175" s="46"/>
      <c r="R175" s="47"/>
      <c r="S175" s="47"/>
      <c r="T175" s="91"/>
      <c r="U175" s="51"/>
      <c r="V175" s="46"/>
      <c r="W175" s="47"/>
      <c r="X175" s="46"/>
      <c r="Y175" s="91"/>
      <c r="Z175" s="51"/>
      <c r="AA175" s="46"/>
      <c r="AB175" s="46"/>
      <c r="AC175" s="46"/>
      <c r="AD175" s="91"/>
      <c r="AE175" s="20"/>
      <c r="AF175" s="16"/>
      <c r="AG175" s="27"/>
      <c r="AH175" s="27"/>
      <c r="AI175" s="67"/>
      <c r="AJ175" s="4"/>
      <c r="AK175" s="4"/>
      <c r="AL175" s="5"/>
      <c r="AM175" s="5"/>
      <c r="AO175" s="96"/>
      <c r="AP175" s="21"/>
      <c r="AQ175" s="21"/>
      <c r="AR175" s="27"/>
      <c r="AS175" s="25"/>
      <c r="AT175" s="4"/>
      <c r="AU175" s="4"/>
    </row>
    <row r="176" spans="1:85" x14ac:dyDescent="0.2">
      <c r="A176" s="75"/>
      <c r="B176" s="75"/>
      <c r="C176" s="10"/>
      <c r="D176" s="10"/>
      <c r="E176" s="14"/>
      <c r="F176" s="75"/>
      <c r="G176" s="75"/>
      <c r="H176" s="10"/>
      <c r="I176" s="10"/>
      <c r="J176" s="11"/>
      <c r="K176" s="12"/>
      <c r="L176" s="9"/>
      <c r="M176" s="10"/>
      <c r="N176" s="10"/>
      <c r="O176" s="11"/>
      <c r="P176" s="12"/>
      <c r="Q176" s="13"/>
      <c r="R176" s="13"/>
      <c r="S176" s="10"/>
      <c r="T176" s="11"/>
      <c r="U176" s="61"/>
      <c r="V176" s="75"/>
      <c r="W176" s="10"/>
      <c r="X176" s="10"/>
      <c r="Y176" s="11"/>
      <c r="Z176" s="12"/>
      <c r="AA176" s="13"/>
      <c r="AB176" s="13"/>
      <c r="AC176" s="10"/>
      <c r="AD176" s="11"/>
      <c r="AE176" s="12"/>
      <c r="AF176" s="9"/>
      <c r="AG176" s="10"/>
      <c r="AH176" s="10"/>
      <c r="AI176" s="11"/>
      <c r="AJ176" s="12"/>
      <c r="AK176" s="13"/>
      <c r="AL176" s="13"/>
      <c r="AM176" s="10"/>
      <c r="AN176" s="11"/>
      <c r="AO176" s="12"/>
      <c r="AP176" s="13"/>
      <c r="AQ176" s="13"/>
      <c r="AR176" s="10"/>
      <c r="AS176" s="13"/>
      <c r="AT176" s="12"/>
      <c r="AU176" s="13"/>
      <c r="AV176" s="10"/>
      <c r="AW176" s="10"/>
      <c r="AX176" s="13"/>
      <c r="AY176" s="12"/>
      <c r="AZ176" s="9"/>
      <c r="BA176" s="10"/>
      <c r="BB176" s="10"/>
      <c r="BC176" s="13"/>
      <c r="BD176" s="12"/>
      <c r="BE176" s="13"/>
      <c r="BF176" s="13"/>
      <c r="BG176" s="10"/>
      <c r="BH176" s="11"/>
      <c r="BI176" s="12"/>
      <c r="BJ176" s="13"/>
      <c r="BK176" s="13"/>
      <c r="BL176" s="10"/>
      <c r="BM176" s="11"/>
      <c r="BN176" s="9"/>
      <c r="BO176" s="10"/>
      <c r="BP176" s="10"/>
      <c r="BQ176" s="10"/>
      <c r="BR176" s="9"/>
      <c r="BS176" s="12"/>
      <c r="BT176" s="9"/>
      <c r="BU176" s="10"/>
      <c r="BV176" s="10"/>
      <c r="BW176" s="11"/>
      <c r="BX176" s="9"/>
      <c r="BY176" s="9"/>
      <c r="BZ176" s="9"/>
      <c r="CA176" s="9"/>
      <c r="CB176" s="9"/>
      <c r="CC176" s="139"/>
      <c r="CD176" s="140"/>
      <c r="CE176" s="10"/>
      <c r="CF176" s="10"/>
      <c r="CG176" s="11"/>
    </row>
    <row r="177" spans="1:103" x14ac:dyDescent="0.2">
      <c r="A177" s="60"/>
      <c r="B177" s="60"/>
      <c r="C177" s="30" t="s">
        <v>454</v>
      </c>
      <c r="D177" s="31" t="s">
        <v>455</v>
      </c>
      <c r="E177" s="25">
        <f>SUM(1901-C178)</f>
        <v>58</v>
      </c>
      <c r="F177" s="60"/>
      <c r="G177" s="60"/>
      <c r="H177" s="62" t="s">
        <v>456</v>
      </c>
      <c r="I177" s="63" t="s">
        <v>4</v>
      </c>
      <c r="J177" s="25"/>
      <c r="K177" s="96"/>
      <c r="L177" s="27"/>
      <c r="M177" s="16"/>
      <c r="N177" s="27"/>
      <c r="O177" s="25"/>
      <c r="P177" s="20"/>
      <c r="Q177" s="21"/>
      <c r="R177" s="21"/>
      <c r="S177" s="27"/>
      <c r="T177" s="25"/>
      <c r="U177" s="40"/>
      <c r="V177" s="60"/>
      <c r="W177" s="62" t="s">
        <v>176</v>
      </c>
      <c r="X177" s="63" t="s">
        <v>173</v>
      </c>
      <c r="Y177" s="25"/>
      <c r="Z177" s="20"/>
      <c r="AA177" s="21"/>
      <c r="AB177" s="71" t="s">
        <v>178</v>
      </c>
      <c r="AC177" s="31" t="s">
        <v>89</v>
      </c>
      <c r="AD177" s="25"/>
      <c r="AE177" s="20"/>
      <c r="AF177" s="16"/>
      <c r="AG177" s="27"/>
      <c r="AH177" s="27"/>
      <c r="AI177" s="25"/>
      <c r="AJ177" s="20"/>
      <c r="AK177" s="21"/>
      <c r="AL177" s="103" t="s">
        <v>239</v>
      </c>
      <c r="AM177" s="24" t="s">
        <v>248</v>
      </c>
      <c r="AN177" s="25"/>
      <c r="AO177" s="20"/>
      <c r="AP177" s="21"/>
      <c r="AQ177" s="79" t="s">
        <v>404</v>
      </c>
      <c r="AR177" s="63" t="s">
        <v>10</v>
      </c>
      <c r="AS177" s="21"/>
      <c r="AT177" s="20"/>
      <c r="AU177" s="21"/>
      <c r="AV177" s="23" t="s">
        <v>239</v>
      </c>
      <c r="AW177" s="24" t="s">
        <v>208</v>
      </c>
      <c r="AX177" s="21"/>
      <c r="AY177" s="20"/>
      <c r="AZ177" s="16"/>
      <c r="BA177" s="27"/>
      <c r="BB177" s="27"/>
      <c r="BC177" s="21"/>
      <c r="BD177" s="20"/>
      <c r="BE177" s="21"/>
      <c r="BF177" s="79" t="s">
        <v>290</v>
      </c>
      <c r="BG177" s="63" t="s">
        <v>457</v>
      </c>
      <c r="BH177" s="25"/>
      <c r="BI177" s="20"/>
      <c r="BJ177" s="21"/>
      <c r="BK177" s="145" t="s">
        <v>458</v>
      </c>
      <c r="BL177" s="41" t="s">
        <v>459</v>
      </c>
      <c r="BM177" s="19"/>
      <c r="BN177" s="16"/>
      <c r="BO177" s="27"/>
      <c r="BP177" s="273" t="s">
        <v>221</v>
      </c>
      <c r="BQ177" s="27" t="s">
        <v>748</v>
      </c>
      <c r="BR177" s="16"/>
      <c r="BS177" s="20"/>
      <c r="BT177" s="16"/>
      <c r="BU177" s="16"/>
      <c r="BV177" s="16"/>
      <c r="BW177" s="29"/>
      <c r="BX177" s="16"/>
      <c r="BY177" s="16"/>
      <c r="BZ177" s="283" t="s">
        <v>746</v>
      </c>
      <c r="CA177" s="16" t="s">
        <v>747</v>
      </c>
      <c r="CB177" s="16"/>
      <c r="CC177" s="134"/>
      <c r="CD177" s="1"/>
      <c r="CE177" s="23" t="s">
        <v>259</v>
      </c>
      <c r="CF177" s="24" t="s">
        <v>89</v>
      </c>
      <c r="CG177" s="80"/>
    </row>
    <row r="178" spans="1:103" x14ac:dyDescent="0.2">
      <c r="A178" s="60"/>
      <c r="B178" s="16"/>
      <c r="C178" s="31">
        <v>1843</v>
      </c>
      <c r="D178" s="39" t="s">
        <v>460</v>
      </c>
      <c r="E178" s="25"/>
      <c r="F178" s="60"/>
      <c r="G178" s="60"/>
      <c r="H178" s="63">
        <v>1818</v>
      </c>
      <c r="I178" s="24" t="s">
        <v>461</v>
      </c>
      <c r="J178" s="25">
        <v>87</v>
      </c>
      <c r="K178" s="96"/>
      <c r="L178" s="27"/>
      <c r="M178" s="23" t="s">
        <v>37</v>
      </c>
      <c r="N178" s="24" t="s">
        <v>364</v>
      </c>
      <c r="O178" s="25"/>
      <c r="P178" s="20"/>
      <c r="Q178" s="21"/>
      <c r="R178" s="71" t="s">
        <v>451</v>
      </c>
      <c r="S178" s="31" t="s">
        <v>4</v>
      </c>
      <c r="T178" s="29"/>
      <c r="U178" s="40"/>
      <c r="V178" s="60"/>
      <c r="W178" s="63">
        <v>1847</v>
      </c>
      <c r="X178" s="31" t="s">
        <v>462</v>
      </c>
      <c r="Y178" s="25">
        <f>SUM(1899-W178)</f>
        <v>52</v>
      </c>
      <c r="Z178" s="20"/>
      <c r="AA178" s="21"/>
      <c r="AB178" s="77">
        <v>1834</v>
      </c>
      <c r="AC178" s="38" t="s">
        <v>463</v>
      </c>
      <c r="AD178" s="25">
        <v>68</v>
      </c>
      <c r="AE178" s="20"/>
      <c r="AF178" s="16"/>
      <c r="AG178" s="78" t="s">
        <v>271</v>
      </c>
      <c r="AH178" s="76" t="s">
        <v>19</v>
      </c>
      <c r="AI178" s="67"/>
      <c r="AJ178" s="20"/>
      <c r="AK178" s="21"/>
      <c r="AL178" s="66">
        <v>1899</v>
      </c>
      <c r="AM178" s="24" t="s">
        <v>464</v>
      </c>
      <c r="AN178" s="25">
        <v>19</v>
      </c>
      <c r="AO178" s="20"/>
      <c r="AP178" s="21"/>
      <c r="AQ178" s="81">
        <v>1915</v>
      </c>
      <c r="AR178" s="24" t="s">
        <v>465</v>
      </c>
      <c r="AS178" s="21">
        <v>8</v>
      </c>
      <c r="AT178" s="20"/>
      <c r="AU178" s="21"/>
      <c r="AV178" s="24">
        <v>1865</v>
      </c>
      <c r="AW178" s="24" t="s">
        <v>466</v>
      </c>
      <c r="AX178" s="21">
        <v>49</v>
      </c>
      <c r="AY178" s="20"/>
      <c r="AZ178" s="16"/>
      <c r="BA178" s="23" t="s">
        <v>467</v>
      </c>
      <c r="BB178" s="24" t="s">
        <v>66</v>
      </c>
      <c r="BC178" s="16"/>
      <c r="BD178" s="20"/>
      <c r="BE178" s="21"/>
      <c r="BF178" s="81">
        <v>1826</v>
      </c>
      <c r="BG178" s="63" t="s">
        <v>468</v>
      </c>
      <c r="BH178" s="25">
        <v>66</v>
      </c>
      <c r="BI178" s="20"/>
      <c r="BJ178" s="21"/>
      <c r="BK178" s="146">
        <v>1880</v>
      </c>
      <c r="BL178" s="18" t="s">
        <v>355</v>
      </c>
      <c r="BM178" s="19">
        <v>43</v>
      </c>
      <c r="BN178" s="16"/>
      <c r="BO178" s="27"/>
      <c r="BP178" s="27">
        <v>1868</v>
      </c>
      <c r="BQ178" s="27">
        <v>1924</v>
      </c>
      <c r="BR178" s="16">
        <v>56</v>
      </c>
      <c r="BS178" s="20"/>
      <c r="BT178" s="16"/>
      <c r="BU178" s="16"/>
      <c r="BV178" s="16"/>
      <c r="BW178" s="29"/>
      <c r="BX178" s="16" t="s">
        <v>469</v>
      </c>
      <c r="BY178" s="16" t="s">
        <v>470</v>
      </c>
      <c r="BZ178" s="274">
        <v>1888</v>
      </c>
      <c r="CA178" s="16"/>
      <c r="CB178" s="16"/>
      <c r="CC178" s="20"/>
      <c r="CD178" s="16"/>
      <c r="CE178" s="24">
        <v>1862</v>
      </c>
      <c r="CF178" s="24" t="s">
        <v>471</v>
      </c>
      <c r="CG178" s="25">
        <v>63</v>
      </c>
    </row>
    <row r="179" spans="1:103" x14ac:dyDescent="0.2">
      <c r="A179" s="60"/>
      <c r="B179" s="60"/>
      <c r="C179" s="27"/>
      <c r="D179" s="27"/>
      <c r="E179" s="25"/>
      <c r="F179" s="60"/>
      <c r="G179" s="60"/>
      <c r="H179" s="27"/>
      <c r="I179" s="27"/>
      <c r="J179" s="29"/>
      <c r="K179" s="96"/>
      <c r="L179" s="27"/>
      <c r="M179" s="24">
        <v>1864</v>
      </c>
      <c r="N179" s="24" t="s">
        <v>472</v>
      </c>
      <c r="O179" s="25">
        <v>62</v>
      </c>
      <c r="P179" s="20"/>
      <c r="Q179" s="21"/>
      <c r="R179" s="77">
        <v>1871</v>
      </c>
      <c r="S179" s="31" t="s">
        <v>473</v>
      </c>
      <c r="T179" s="25">
        <f>SUM(1897-R179)</f>
        <v>26</v>
      </c>
      <c r="U179" s="40"/>
      <c r="V179" s="60"/>
      <c r="W179" s="27"/>
      <c r="X179" s="27"/>
      <c r="Y179" s="25"/>
      <c r="Z179" s="20"/>
      <c r="AA179" s="21"/>
      <c r="AB179" s="21"/>
      <c r="AC179" s="27"/>
      <c r="AD179" s="25"/>
      <c r="AE179" s="20"/>
      <c r="AF179" s="16"/>
      <c r="AG179" s="147">
        <v>1839</v>
      </c>
      <c r="AH179" s="66" t="s">
        <v>474</v>
      </c>
      <c r="AI179" s="25">
        <f>SUM(1928-AG179)</f>
        <v>89</v>
      </c>
      <c r="AJ179" s="20"/>
      <c r="AK179" s="21"/>
      <c r="AL179" s="21"/>
      <c r="AM179" s="27"/>
      <c r="AN179" s="25"/>
      <c r="AO179" s="20"/>
      <c r="AP179" s="21"/>
      <c r="AQ179" s="21"/>
      <c r="AR179" s="27"/>
      <c r="AS179" s="21"/>
      <c r="AT179" s="20"/>
      <c r="AU179" s="21"/>
      <c r="AV179" s="27"/>
      <c r="AW179" s="27"/>
      <c r="AX179" s="21"/>
      <c r="AY179" s="20"/>
      <c r="AZ179" s="16"/>
      <c r="BA179" s="24" t="s">
        <v>475</v>
      </c>
      <c r="BB179" s="24" t="s">
        <v>476</v>
      </c>
      <c r="BC179" s="21">
        <v>70</v>
      </c>
      <c r="BD179" s="20"/>
      <c r="BE179" s="21"/>
      <c r="BF179" s="21"/>
      <c r="BG179" s="27"/>
      <c r="BH179" s="25"/>
      <c r="BI179" s="20"/>
      <c r="BJ179" s="21"/>
      <c r="BK179" s="146"/>
      <c r="BL179" s="41"/>
      <c r="BM179" s="19"/>
      <c r="BN179" s="16"/>
      <c r="BO179" s="27" t="s">
        <v>477</v>
      </c>
      <c r="BP179" s="27"/>
      <c r="BQ179" s="27"/>
      <c r="BR179" s="16"/>
      <c r="BS179" s="134"/>
      <c r="BT179" s="1"/>
      <c r="BU179" s="23" t="s">
        <v>126</v>
      </c>
      <c r="BV179" s="24" t="s">
        <v>40</v>
      </c>
      <c r="BW179" s="29"/>
      <c r="BX179" s="16"/>
      <c r="BY179" s="16"/>
      <c r="BZ179" s="16"/>
      <c r="CA179" s="16"/>
      <c r="CB179" s="16"/>
      <c r="CC179" s="20"/>
      <c r="CD179" s="16"/>
      <c r="CE179" s="27"/>
      <c r="CF179" s="27"/>
      <c r="CG179" s="25"/>
    </row>
    <row r="180" spans="1:103" x14ac:dyDescent="0.2">
      <c r="A180" s="60"/>
      <c r="B180" s="60"/>
      <c r="C180" s="27"/>
      <c r="D180" s="27"/>
      <c r="E180" s="25"/>
      <c r="F180" s="60"/>
      <c r="G180" s="60"/>
      <c r="H180" s="27"/>
      <c r="I180" s="27"/>
      <c r="J180" s="25"/>
      <c r="K180" s="96"/>
      <c r="L180" s="27"/>
      <c r="M180" s="27"/>
      <c r="N180" s="27"/>
      <c r="O180" s="25"/>
      <c r="P180" s="20"/>
      <c r="Q180" s="21"/>
      <c r="R180" s="21"/>
      <c r="S180" s="27"/>
      <c r="T180" s="25"/>
      <c r="U180" s="40"/>
      <c r="V180" s="60"/>
      <c r="W180" s="27" t="s">
        <v>176</v>
      </c>
      <c r="X180" s="27" t="s">
        <v>40</v>
      </c>
      <c r="Y180" s="25"/>
      <c r="Z180" s="20"/>
      <c r="AA180" s="21"/>
      <c r="AB180" s="21"/>
      <c r="AC180" s="27"/>
      <c r="AD180" s="25"/>
      <c r="AE180" s="20"/>
      <c r="AF180" s="16"/>
      <c r="AG180" s="16"/>
      <c r="AH180" s="16"/>
      <c r="AI180" s="25"/>
      <c r="AJ180" s="20"/>
      <c r="AK180" s="21"/>
      <c r="AL180" s="21"/>
      <c r="AM180" s="27"/>
      <c r="AN180" s="25"/>
      <c r="AO180" s="20"/>
      <c r="AP180" s="21"/>
      <c r="AQ180" s="21"/>
      <c r="AR180" s="27"/>
      <c r="AS180" s="21"/>
      <c r="AT180" s="20"/>
      <c r="AU180" s="21"/>
      <c r="AV180" s="27"/>
      <c r="AW180" s="27"/>
      <c r="AX180" s="21"/>
      <c r="AY180" s="20"/>
      <c r="AZ180" s="16"/>
      <c r="BA180" s="27"/>
      <c r="BB180" s="27"/>
      <c r="BC180" s="21"/>
      <c r="BD180" s="20"/>
      <c r="BE180" s="21"/>
      <c r="BF180" s="103" t="s">
        <v>290</v>
      </c>
      <c r="BG180" s="24" t="s">
        <v>38</v>
      </c>
      <c r="BH180" s="25"/>
      <c r="BI180" s="20"/>
      <c r="BJ180" s="21"/>
      <c r="BK180" s="22" t="s">
        <v>458</v>
      </c>
      <c r="BL180" s="18" t="s">
        <v>105</v>
      </c>
      <c r="BM180" s="19"/>
      <c r="BN180" s="16"/>
      <c r="BO180" s="27"/>
      <c r="BP180" s="27"/>
      <c r="BQ180" s="27"/>
      <c r="BR180" s="16"/>
      <c r="BS180" s="134"/>
      <c r="BT180" s="1"/>
      <c r="BU180" s="24" t="s">
        <v>478</v>
      </c>
      <c r="BV180" s="148" t="s">
        <v>479</v>
      </c>
      <c r="BW180" s="25">
        <v>52</v>
      </c>
      <c r="BX180" s="16"/>
      <c r="BY180" s="16"/>
      <c r="BZ180" s="16"/>
      <c r="CA180" s="16"/>
      <c r="CB180" s="16"/>
      <c r="CC180" s="20"/>
      <c r="CD180" s="16"/>
      <c r="CE180" s="27"/>
      <c r="CF180" s="27"/>
      <c r="CG180" s="25"/>
    </row>
    <row r="181" spans="1:103" x14ac:dyDescent="0.2">
      <c r="A181" s="60"/>
      <c r="B181" s="60"/>
      <c r="C181" s="27"/>
      <c r="D181" s="27"/>
      <c r="E181" s="25"/>
      <c r="F181" s="60"/>
      <c r="G181" s="60"/>
      <c r="H181" s="27"/>
      <c r="I181" s="27"/>
      <c r="J181" s="25"/>
      <c r="K181" s="96"/>
      <c r="L181" s="27"/>
      <c r="M181" s="26" t="s">
        <v>37</v>
      </c>
      <c r="N181" s="27" t="s">
        <v>396</v>
      </c>
      <c r="O181" s="25"/>
      <c r="P181" s="20"/>
      <c r="Q181" s="21"/>
      <c r="R181" s="21"/>
      <c r="S181" s="27"/>
      <c r="T181" s="25"/>
      <c r="U181" s="40"/>
      <c r="V181" s="60"/>
      <c r="W181" s="27">
        <v>1844</v>
      </c>
      <c r="X181" s="38" t="s">
        <v>480</v>
      </c>
      <c r="Y181" s="25">
        <v>88</v>
      </c>
      <c r="Z181" s="20"/>
      <c r="AA181" s="21"/>
      <c r="AB181" s="21"/>
      <c r="AC181" s="27"/>
      <c r="AD181" s="25"/>
      <c r="AE181" s="20"/>
      <c r="AF181" s="16"/>
      <c r="AG181" s="2" t="s">
        <v>271</v>
      </c>
      <c r="AH181" s="3" t="s">
        <v>3</v>
      </c>
      <c r="AI181" s="25"/>
      <c r="AJ181" s="20"/>
      <c r="AK181" s="21"/>
      <c r="AL181" s="21"/>
      <c r="AM181" s="27"/>
      <c r="AN181" s="25"/>
      <c r="AO181" s="20"/>
      <c r="AP181" s="103"/>
      <c r="AQ181" s="21"/>
      <c r="AR181" s="27"/>
      <c r="AS181" s="21"/>
      <c r="AT181" s="20"/>
      <c r="AU181" s="21"/>
      <c r="AV181" s="23" t="s">
        <v>239</v>
      </c>
      <c r="AW181" s="24" t="s">
        <v>248</v>
      </c>
      <c r="AX181" s="21"/>
      <c r="AY181" s="20"/>
      <c r="AZ181" s="16"/>
      <c r="BA181" s="23" t="s">
        <v>467</v>
      </c>
      <c r="BB181" s="27" t="s">
        <v>120</v>
      </c>
      <c r="BC181" s="21"/>
      <c r="BD181" s="20"/>
      <c r="BE181" s="21"/>
      <c r="BF181" s="66" t="s">
        <v>481</v>
      </c>
      <c r="BG181" s="24" t="s">
        <v>482</v>
      </c>
      <c r="BH181" s="25">
        <v>76</v>
      </c>
      <c r="BI181" s="20"/>
      <c r="BJ181" s="21"/>
      <c r="BK181" s="36">
        <v>1875</v>
      </c>
      <c r="BL181" s="18" t="s">
        <v>483</v>
      </c>
      <c r="BM181" s="19">
        <v>51</v>
      </c>
      <c r="BN181" s="16"/>
      <c r="BO181" s="27"/>
      <c r="BP181" s="27"/>
      <c r="BQ181" s="27"/>
      <c r="BR181" s="16"/>
      <c r="BS181" s="20"/>
      <c r="BT181" s="16"/>
      <c r="BU181" s="27"/>
      <c r="BV181" s="27"/>
      <c r="BW181" s="29"/>
      <c r="BX181" s="16"/>
      <c r="BY181" s="16"/>
      <c r="BZ181" s="16"/>
      <c r="CA181" s="16"/>
      <c r="CB181" s="16"/>
      <c r="CC181" s="20"/>
      <c r="CD181" s="16"/>
      <c r="CE181" s="26" t="s">
        <v>259</v>
      </c>
      <c r="CF181" s="27" t="s">
        <v>267</v>
      </c>
      <c r="CG181" s="25"/>
    </row>
    <row r="182" spans="1:103" x14ac:dyDescent="0.2">
      <c r="A182" s="60"/>
      <c r="B182" s="60"/>
      <c r="C182" s="27"/>
      <c r="D182" s="27"/>
      <c r="E182" s="25"/>
      <c r="F182" s="60"/>
      <c r="G182" s="60"/>
      <c r="H182" s="27"/>
      <c r="I182" s="27"/>
      <c r="J182" s="25"/>
      <c r="K182" s="96"/>
      <c r="L182" s="27"/>
      <c r="M182" s="27">
        <v>1861</v>
      </c>
      <c r="N182" s="82">
        <v>18371</v>
      </c>
      <c r="O182" s="25">
        <v>89</v>
      </c>
      <c r="P182" s="20"/>
      <c r="Q182" s="21"/>
      <c r="R182" s="21"/>
      <c r="S182" s="27"/>
      <c r="T182" s="25"/>
      <c r="U182" s="40"/>
      <c r="V182" s="60"/>
      <c r="W182" s="27"/>
      <c r="X182" s="27"/>
      <c r="Y182" s="29"/>
      <c r="Z182" s="96"/>
      <c r="AA182" s="21"/>
      <c r="AB182" s="21"/>
      <c r="AC182" s="27"/>
      <c r="AD182" s="29"/>
      <c r="AE182" s="20"/>
      <c r="AF182" s="16"/>
      <c r="AG182" s="81">
        <v>1839</v>
      </c>
      <c r="AH182" s="66" t="s">
        <v>484</v>
      </c>
      <c r="AI182" s="25">
        <f>SUM(1904-AG182)</f>
        <v>65</v>
      </c>
      <c r="AJ182" s="20"/>
      <c r="AK182" s="21"/>
      <c r="AL182" s="21"/>
      <c r="AM182" s="27"/>
      <c r="AN182" s="25"/>
      <c r="AO182" s="20"/>
      <c r="AP182" s="21"/>
      <c r="AQ182" s="21"/>
      <c r="AR182" s="27"/>
      <c r="AS182" s="21"/>
      <c r="AT182" s="20"/>
      <c r="AU182" s="21"/>
      <c r="AV182" s="24">
        <v>1899</v>
      </c>
      <c r="AW182" s="24" t="s">
        <v>464</v>
      </c>
      <c r="AX182" s="21">
        <v>19</v>
      </c>
      <c r="AY182" s="20"/>
      <c r="AZ182" s="16"/>
      <c r="BA182" s="27">
        <v>1869</v>
      </c>
      <c r="BB182" s="38" t="s">
        <v>485</v>
      </c>
      <c r="BC182" s="21">
        <v>71</v>
      </c>
      <c r="BD182" s="20"/>
      <c r="BE182" s="21"/>
      <c r="BF182" s="21"/>
      <c r="BG182" s="27"/>
      <c r="BH182" s="25"/>
      <c r="BI182" s="20"/>
      <c r="BJ182" s="21"/>
      <c r="BK182" s="21"/>
      <c r="BL182" s="27"/>
      <c r="BM182" s="25"/>
      <c r="BN182" s="16"/>
      <c r="BO182" s="16"/>
      <c r="BP182" s="27"/>
      <c r="BQ182" s="27"/>
      <c r="BR182" s="27"/>
      <c r="BS182" s="20"/>
      <c r="BT182" s="16"/>
      <c r="BU182" s="27"/>
      <c r="BV182" s="27"/>
      <c r="BW182" s="29"/>
      <c r="BX182" s="16"/>
      <c r="BY182" s="16"/>
      <c r="BZ182" s="16"/>
      <c r="CA182" s="16"/>
      <c r="CB182" s="16"/>
      <c r="CC182" s="20"/>
      <c r="CD182" s="16"/>
      <c r="CE182" s="27">
        <v>1865</v>
      </c>
      <c r="CF182" s="82">
        <v>14059</v>
      </c>
      <c r="CG182" s="25">
        <v>73</v>
      </c>
    </row>
    <row r="183" spans="1:103" x14ac:dyDescent="0.2">
      <c r="A183" s="60"/>
      <c r="B183" s="60"/>
      <c r="C183" s="27"/>
      <c r="D183" s="27"/>
      <c r="E183" s="25"/>
      <c r="F183" s="60"/>
      <c r="G183" s="60"/>
      <c r="H183" s="27"/>
      <c r="I183" s="27"/>
      <c r="J183" s="25"/>
      <c r="K183" s="96"/>
      <c r="L183" s="27"/>
      <c r="M183" s="27"/>
      <c r="N183" s="27"/>
      <c r="O183" s="25"/>
      <c r="P183" s="20"/>
      <c r="Q183" s="21"/>
      <c r="R183" s="21"/>
      <c r="S183" s="27"/>
      <c r="T183" s="25"/>
      <c r="U183" s="40"/>
      <c r="V183" s="60"/>
      <c r="W183" s="27"/>
      <c r="X183" s="27"/>
      <c r="Y183" s="25"/>
      <c r="Z183" s="20"/>
      <c r="AA183" s="21"/>
      <c r="AB183" s="21"/>
      <c r="AC183" s="27"/>
      <c r="AD183" s="25"/>
      <c r="AE183" s="20"/>
      <c r="AF183" s="16"/>
      <c r="AG183" s="16"/>
      <c r="AH183" s="16"/>
      <c r="AI183" s="67"/>
      <c r="AJ183" s="20"/>
      <c r="AK183" s="21"/>
      <c r="AL183" s="21"/>
      <c r="AM183" s="27"/>
      <c r="AN183" s="25"/>
      <c r="AO183" s="20"/>
      <c r="AP183" s="21"/>
      <c r="AQ183" s="21"/>
      <c r="AR183" s="27"/>
      <c r="AS183" s="21"/>
      <c r="AT183" s="20"/>
      <c r="AU183" s="21"/>
      <c r="AV183" s="62"/>
      <c r="AW183" s="27"/>
      <c r="AX183" s="21"/>
      <c r="AY183" s="20"/>
      <c r="AZ183" s="16"/>
      <c r="BA183" s="27"/>
      <c r="BB183" s="27"/>
      <c r="BC183" s="21"/>
      <c r="BD183" s="20"/>
      <c r="BE183" s="21"/>
      <c r="BF183" s="21"/>
      <c r="BG183" s="27"/>
      <c r="BH183" s="25"/>
      <c r="BI183" s="20"/>
      <c r="BJ183" s="21"/>
      <c r="BK183" s="21"/>
      <c r="BL183" s="27"/>
      <c r="BM183" s="25"/>
      <c r="BN183" s="16"/>
      <c r="BO183" s="16"/>
      <c r="BP183" s="27"/>
      <c r="BQ183" s="27"/>
      <c r="BR183" s="27"/>
      <c r="BS183" s="20"/>
      <c r="BT183" s="16"/>
      <c r="BU183" s="27"/>
      <c r="BV183" s="27"/>
      <c r="BW183" s="25"/>
      <c r="BX183" s="16"/>
      <c r="BY183" s="16"/>
      <c r="BZ183" s="16"/>
      <c r="CA183" s="16"/>
      <c r="CB183" s="16"/>
      <c r="CC183" s="20"/>
      <c r="CD183" s="16"/>
      <c r="CE183" s="27"/>
      <c r="CF183" s="27"/>
      <c r="CG183" s="25"/>
    </row>
    <row r="184" spans="1:103" ht="12.75" thickBot="1" x14ac:dyDescent="0.25">
      <c r="A184" s="59"/>
      <c r="B184" s="59"/>
      <c r="C184" s="47"/>
      <c r="D184" s="47"/>
      <c r="E184" s="48"/>
      <c r="F184" s="60"/>
      <c r="G184" s="60"/>
      <c r="H184" s="27"/>
      <c r="I184" s="27"/>
      <c r="J184" s="25"/>
      <c r="K184" s="96"/>
      <c r="L184" s="27"/>
      <c r="M184" s="27"/>
      <c r="N184" s="27"/>
      <c r="O184" s="25"/>
      <c r="P184" s="20"/>
      <c r="Q184" s="21"/>
      <c r="R184" s="21"/>
      <c r="S184" s="27"/>
      <c r="T184" s="25"/>
      <c r="U184" s="40"/>
      <c r="V184" s="60"/>
      <c r="W184" s="27"/>
      <c r="X184" s="27"/>
      <c r="Y184" s="25"/>
      <c r="Z184" s="20"/>
      <c r="AA184" s="21"/>
      <c r="AB184" s="21"/>
      <c r="AC184" s="27"/>
      <c r="AD184" s="25"/>
      <c r="AE184" s="51"/>
      <c r="AF184" s="46"/>
      <c r="AG184" s="47"/>
      <c r="AH184" s="47"/>
      <c r="AI184" s="91"/>
      <c r="AJ184" s="51"/>
      <c r="AK184" s="50"/>
      <c r="AL184" s="50"/>
      <c r="AM184" s="47"/>
      <c r="AN184" s="48"/>
      <c r="AO184" s="51"/>
      <c r="AP184" s="50"/>
      <c r="AQ184" s="149"/>
      <c r="AR184" s="47"/>
      <c r="AS184" s="50"/>
      <c r="AT184" s="51"/>
      <c r="AU184" s="50"/>
      <c r="AV184" s="150"/>
      <c r="AW184" s="47"/>
      <c r="AX184" s="50"/>
      <c r="AY184" s="51"/>
      <c r="AZ184" s="46"/>
      <c r="BA184" s="47"/>
      <c r="BB184" s="47"/>
      <c r="BC184" s="46"/>
      <c r="BD184" s="51"/>
      <c r="BE184" s="50"/>
      <c r="BF184" s="50"/>
      <c r="BG184" s="47"/>
      <c r="BH184" s="48"/>
      <c r="BI184" s="51"/>
      <c r="BJ184" s="50"/>
      <c r="BK184" s="50"/>
      <c r="BL184" s="47"/>
      <c r="BM184" s="48"/>
      <c r="BN184" s="46"/>
      <c r="BO184" s="46"/>
      <c r="BP184" s="47"/>
      <c r="BQ184" s="47"/>
      <c r="BR184" s="47"/>
      <c r="BS184" s="51"/>
      <c r="BT184" s="46"/>
      <c r="BU184" s="47"/>
      <c r="BV184" s="47"/>
      <c r="BW184" s="48"/>
      <c r="BX184" s="46"/>
      <c r="BY184" s="46"/>
      <c r="BZ184" s="46"/>
      <c r="CA184" s="46"/>
      <c r="CB184" s="46"/>
      <c r="CC184" s="51"/>
      <c r="CD184" s="46"/>
      <c r="CE184" s="47"/>
      <c r="CF184" s="47"/>
      <c r="CG184" s="91"/>
    </row>
    <row r="185" spans="1:103" x14ac:dyDescent="0.2">
      <c r="A185" s="9"/>
      <c r="B185" s="13"/>
      <c r="C185" s="13"/>
      <c r="D185" s="10"/>
      <c r="E185" s="11"/>
      <c r="F185" s="75"/>
      <c r="G185" s="75"/>
      <c r="H185" s="10"/>
      <c r="I185" s="10"/>
      <c r="J185" s="11"/>
      <c r="K185" s="12"/>
      <c r="L185" s="13"/>
      <c r="M185" s="10"/>
      <c r="N185" s="10"/>
      <c r="O185" s="13"/>
      <c r="P185" s="12"/>
      <c r="Q185" s="10"/>
      <c r="R185" s="10"/>
      <c r="S185" s="13"/>
      <c r="T185" s="9"/>
      <c r="U185" s="12"/>
      <c r="V185" s="9"/>
      <c r="W185" s="9"/>
      <c r="X185" s="9"/>
      <c r="Y185" s="14"/>
      <c r="Z185" s="12"/>
      <c r="AA185" s="9"/>
      <c r="AB185" s="10"/>
      <c r="AC185" s="10"/>
      <c r="AD185" s="151"/>
      <c r="AE185" s="12"/>
      <c r="AF185" s="13"/>
      <c r="AG185" s="13"/>
      <c r="AH185" s="10"/>
      <c r="AI185" s="11"/>
      <c r="AJ185" s="12"/>
      <c r="AK185" s="75"/>
      <c r="AL185" s="10"/>
      <c r="AM185" s="10"/>
      <c r="AN185" s="11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10"/>
      <c r="AZ185" s="10"/>
      <c r="BA185" s="9"/>
      <c r="BB185" s="9"/>
      <c r="BC185" s="9"/>
      <c r="BD185" s="10"/>
      <c r="BE185" s="10"/>
      <c r="BF185" s="9"/>
      <c r="BG185" s="9"/>
      <c r="BH185" s="9"/>
      <c r="BI185" s="12"/>
      <c r="BJ185" s="9"/>
      <c r="BK185" s="9"/>
      <c r="BL185" s="9"/>
      <c r="BM185" s="14"/>
      <c r="BN185" s="9"/>
      <c r="BO185" s="9"/>
      <c r="BP185" s="9"/>
      <c r="BQ185" s="9"/>
      <c r="BR185" s="9"/>
      <c r="BS185" s="12"/>
      <c r="BT185" s="9"/>
      <c r="BU185" s="9"/>
      <c r="BV185" s="9"/>
      <c r="BW185" s="14"/>
      <c r="BX185" s="12"/>
      <c r="BY185" s="9"/>
      <c r="BZ185" s="9"/>
      <c r="CA185" s="9"/>
      <c r="CB185" s="14"/>
      <c r="CC185" s="9"/>
      <c r="CD185" s="9"/>
      <c r="CE185" s="9"/>
      <c r="CF185" s="9"/>
      <c r="CG185" s="14"/>
    </row>
    <row r="186" spans="1:103" x14ac:dyDescent="0.2">
      <c r="A186" s="16"/>
      <c r="B186" s="21"/>
      <c r="C186" s="79" t="s">
        <v>229</v>
      </c>
      <c r="D186" s="63" t="s">
        <v>89</v>
      </c>
      <c r="E186" s="29"/>
      <c r="F186" s="60"/>
      <c r="G186" s="60"/>
      <c r="H186" s="62" t="s">
        <v>346</v>
      </c>
      <c r="I186" s="63" t="s">
        <v>203</v>
      </c>
      <c r="J186" s="25"/>
      <c r="K186" s="20"/>
      <c r="L186" s="21"/>
      <c r="M186" s="62" t="s">
        <v>178</v>
      </c>
      <c r="N186" s="63" t="s">
        <v>202</v>
      </c>
      <c r="O186" s="21"/>
      <c r="P186" s="20"/>
      <c r="Q186" s="27"/>
      <c r="R186" s="27"/>
      <c r="S186" s="21"/>
      <c r="T186" s="16"/>
      <c r="U186" s="20"/>
      <c r="V186" s="16"/>
      <c r="W186" s="16"/>
      <c r="X186" s="16"/>
      <c r="Y186" s="29"/>
      <c r="Z186" s="20"/>
      <c r="AA186" s="16"/>
      <c r="AB186" s="62" t="s">
        <v>486</v>
      </c>
      <c r="AC186" s="63" t="s">
        <v>197</v>
      </c>
      <c r="AD186" s="1"/>
      <c r="AE186" s="20"/>
      <c r="AF186" s="21"/>
      <c r="AG186" s="79" t="s">
        <v>76</v>
      </c>
      <c r="AH186" s="63" t="s">
        <v>37</v>
      </c>
      <c r="AI186" s="25"/>
      <c r="AJ186" s="20"/>
      <c r="AK186" s="27"/>
      <c r="AL186" s="27"/>
      <c r="AM186" s="27"/>
      <c r="AN186" s="67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27"/>
      <c r="BB186" s="27"/>
      <c r="BC186" s="16"/>
      <c r="BD186" s="27"/>
      <c r="BE186" s="27"/>
      <c r="BF186" s="16"/>
      <c r="BG186" s="16"/>
      <c r="BH186" s="16"/>
      <c r="BI186" s="20"/>
      <c r="BJ186" s="16"/>
      <c r="BK186" s="16"/>
      <c r="BL186" s="16"/>
      <c r="BM186" s="29"/>
      <c r="BN186" s="16"/>
      <c r="BO186" s="16"/>
      <c r="BP186" s="16"/>
      <c r="BQ186" s="16"/>
      <c r="BR186" s="16"/>
      <c r="BS186" s="20"/>
      <c r="BT186" s="16"/>
      <c r="BU186" s="16"/>
      <c r="BV186" s="16"/>
      <c r="BW186" s="29"/>
      <c r="BX186" s="20"/>
      <c r="BY186" s="16"/>
      <c r="BZ186" s="16"/>
      <c r="CA186" s="16"/>
      <c r="CB186" s="29"/>
      <c r="CC186" s="16"/>
      <c r="CD186" s="16"/>
      <c r="CE186" s="26" t="s">
        <v>487</v>
      </c>
      <c r="CF186" s="27" t="s">
        <v>179</v>
      </c>
      <c r="CG186" s="25"/>
    </row>
    <row r="187" spans="1:103" x14ac:dyDescent="0.2">
      <c r="A187" s="16"/>
      <c r="B187" s="21"/>
      <c r="C187" s="81">
        <v>1834</v>
      </c>
      <c r="D187" s="63" t="s">
        <v>488</v>
      </c>
      <c r="E187" s="25">
        <f>SUM(1896-C187)</f>
        <v>62</v>
      </c>
      <c r="F187" s="60"/>
      <c r="G187" s="60"/>
      <c r="H187" s="63">
        <v>1854</v>
      </c>
      <c r="I187" s="63" t="s">
        <v>489</v>
      </c>
      <c r="J187" s="25">
        <f>SUM(1898-H187)</f>
        <v>44</v>
      </c>
      <c r="K187" s="20"/>
      <c r="L187" s="21"/>
      <c r="M187" s="63">
        <v>1871</v>
      </c>
      <c r="N187" s="24" t="s">
        <v>490</v>
      </c>
      <c r="O187" s="21">
        <v>34</v>
      </c>
      <c r="P187" s="20"/>
      <c r="Q187" s="27"/>
      <c r="R187" s="84" t="s">
        <v>149</v>
      </c>
      <c r="S187" s="88" t="s">
        <v>74</v>
      </c>
      <c r="T187" s="27"/>
      <c r="U187" s="96"/>
      <c r="V187" s="27"/>
      <c r="W187" s="27"/>
      <c r="X187" s="27"/>
      <c r="Y187" s="67"/>
      <c r="Z187" s="20"/>
      <c r="AA187" s="16"/>
      <c r="AB187" s="63">
        <v>1868</v>
      </c>
      <c r="AC187" s="24" t="s">
        <v>491</v>
      </c>
      <c r="AD187" s="21">
        <f>SUM(1923-AB187)</f>
        <v>55</v>
      </c>
      <c r="AE187" s="134"/>
      <c r="AF187" s="21"/>
      <c r="AG187" s="81">
        <v>1867</v>
      </c>
      <c r="AH187" s="24" t="s">
        <v>492</v>
      </c>
      <c r="AI187" s="25">
        <f>SUM(1923-AG187)</f>
        <v>56</v>
      </c>
      <c r="AJ187" s="20"/>
      <c r="AK187" s="16"/>
      <c r="AL187" s="16"/>
      <c r="AM187" s="16"/>
      <c r="AN187" s="29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27"/>
      <c r="BB187" s="27"/>
      <c r="BC187" s="16"/>
      <c r="BD187" s="27"/>
      <c r="BE187" s="27"/>
      <c r="BF187" s="16"/>
      <c r="BG187" s="16"/>
      <c r="BH187" s="16"/>
      <c r="BI187" s="20"/>
      <c r="BJ187" s="16"/>
      <c r="BK187" s="16"/>
      <c r="BL187" s="16"/>
      <c r="BM187" s="29"/>
      <c r="BN187" s="16"/>
      <c r="BO187" s="16"/>
      <c r="BP187" s="16"/>
      <c r="BQ187" s="16"/>
      <c r="BR187" s="16"/>
      <c r="BS187" s="20"/>
      <c r="BT187" s="16"/>
      <c r="BU187" s="16"/>
      <c r="BV187" s="16"/>
      <c r="BW187" s="29"/>
      <c r="BX187" s="20"/>
      <c r="BY187" s="16"/>
      <c r="BZ187" s="16"/>
      <c r="CA187" s="16"/>
      <c r="CB187" s="29"/>
      <c r="CC187" s="16"/>
      <c r="CD187" s="16"/>
      <c r="CE187" s="27">
        <v>1872</v>
      </c>
      <c r="CF187" s="38" t="s">
        <v>493</v>
      </c>
      <c r="CG187" s="25">
        <v>66</v>
      </c>
    </row>
    <row r="188" spans="1:103" x14ac:dyDescent="0.2">
      <c r="A188" s="16"/>
      <c r="B188" s="21"/>
      <c r="C188" s="21"/>
      <c r="D188" s="27"/>
      <c r="E188" s="29"/>
      <c r="F188" s="60"/>
      <c r="G188" s="60"/>
      <c r="H188" s="27"/>
      <c r="I188" s="27"/>
      <c r="J188" s="25"/>
      <c r="K188" s="20"/>
      <c r="L188" s="21"/>
      <c r="M188" s="27"/>
      <c r="N188" s="27"/>
      <c r="O188" s="21"/>
      <c r="P188" s="20"/>
      <c r="Q188" s="27"/>
      <c r="R188" s="63">
        <v>1874</v>
      </c>
      <c r="S188" s="24" t="s">
        <v>494</v>
      </c>
      <c r="T188" s="21">
        <f>SUM(1904-R188)</f>
        <v>30</v>
      </c>
      <c r="U188" s="28"/>
      <c r="V188" s="21"/>
      <c r="W188" s="21"/>
      <c r="X188" s="21"/>
      <c r="Y188" s="25"/>
      <c r="Z188" s="20"/>
      <c r="AA188" s="16"/>
      <c r="AB188" s="27"/>
      <c r="AC188" s="27"/>
      <c r="AD188" s="80"/>
      <c r="AE188" s="134"/>
      <c r="AF188" s="21"/>
      <c r="AG188" s="21"/>
      <c r="AH188" s="27"/>
      <c r="AI188" s="25"/>
      <c r="AJ188" s="20"/>
      <c r="AK188" s="16"/>
      <c r="AL188" s="142" t="s">
        <v>244</v>
      </c>
      <c r="AM188" s="143" t="s">
        <v>37</v>
      </c>
      <c r="AN188" s="29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27"/>
      <c r="BB188" s="27"/>
      <c r="BC188" s="16"/>
      <c r="BD188" s="16"/>
      <c r="BE188" s="16"/>
      <c r="BF188" s="16"/>
      <c r="BG188" s="16"/>
      <c r="BH188" s="16"/>
      <c r="BI188" s="20"/>
      <c r="BJ188" s="16"/>
      <c r="BK188" s="16"/>
      <c r="BL188" s="16"/>
      <c r="BM188" s="29"/>
      <c r="BN188" s="16"/>
      <c r="BO188" s="16"/>
      <c r="BP188" s="16"/>
      <c r="BQ188" s="16"/>
      <c r="BR188" s="16"/>
      <c r="BS188" s="20"/>
      <c r="BT188" s="16"/>
      <c r="BU188" s="16"/>
      <c r="BV188" s="16"/>
      <c r="BW188" s="29"/>
      <c r="BX188" s="20"/>
      <c r="BY188" s="16"/>
      <c r="BZ188" s="16"/>
      <c r="CA188" s="16"/>
      <c r="CB188" s="29"/>
      <c r="CC188" s="16"/>
      <c r="CD188" s="16"/>
      <c r="CE188" s="16"/>
      <c r="CF188" s="16"/>
      <c r="CG188" s="29"/>
    </row>
    <row r="189" spans="1:103" x14ac:dyDescent="0.2">
      <c r="A189" s="16"/>
      <c r="B189" s="21"/>
      <c r="C189" s="21"/>
      <c r="D189" s="27"/>
      <c r="E189" s="25"/>
      <c r="F189" s="60"/>
      <c r="G189" s="60"/>
      <c r="H189" s="27"/>
      <c r="I189" s="27"/>
      <c r="J189" s="25"/>
      <c r="K189" s="20"/>
      <c r="L189" s="21"/>
      <c r="M189" s="23" t="s">
        <v>178</v>
      </c>
      <c r="N189" s="24" t="s">
        <v>10</v>
      </c>
      <c r="O189" s="21"/>
      <c r="P189" s="20"/>
      <c r="Q189" s="27"/>
      <c r="R189" s="27"/>
      <c r="S189" s="21"/>
      <c r="T189" s="16"/>
      <c r="U189" s="20"/>
      <c r="V189" s="16"/>
      <c r="W189" s="16"/>
      <c r="X189" s="16"/>
      <c r="Y189" s="29"/>
      <c r="Z189" s="20"/>
      <c r="AA189" s="16"/>
      <c r="AB189" s="26" t="s">
        <v>486</v>
      </c>
      <c r="AC189" s="27" t="s">
        <v>145</v>
      </c>
      <c r="AD189" s="25"/>
      <c r="AE189" s="134"/>
      <c r="AF189" s="21"/>
      <c r="AG189" s="79" t="s">
        <v>76</v>
      </c>
      <c r="AH189" s="27" t="s">
        <v>54</v>
      </c>
      <c r="AI189" s="25"/>
      <c r="AJ189" s="20"/>
      <c r="AK189" s="16"/>
      <c r="AL189" s="143">
        <v>1837</v>
      </c>
      <c r="AM189" s="38" t="s">
        <v>495</v>
      </c>
      <c r="AN189" s="152">
        <f>SUM(1900-AL189)</f>
        <v>63</v>
      </c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27"/>
      <c r="BB189" s="27"/>
      <c r="BC189" s="16"/>
      <c r="BD189" s="16"/>
      <c r="BE189" s="16"/>
      <c r="BF189" s="16"/>
      <c r="BG189" s="16"/>
      <c r="BH189" s="16"/>
      <c r="BI189" s="20"/>
      <c r="BJ189" s="16"/>
      <c r="BK189" s="16"/>
      <c r="BL189" s="16"/>
      <c r="BM189" s="29"/>
      <c r="BN189" s="16"/>
      <c r="BO189" s="16"/>
      <c r="BP189" s="16"/>
      <c r="BQ189" s="16"/>
      <c r="BR189" s="16"/>
      <c r="BS189" s="20"/>
      <c r="BT189" s="16"/>
      <c r="BU189" s="16"/>
      <c r="BV189" s="16"/>
      <c r="BW189" s="29"/>
      <c r="BX189" s="20"/>
      <c r="BY189" s="16"/>
      <c r="BZ189" s="16"/>
      <c r="CA189" s="16"/>
      <c r="CB189" s="29"/>
      <c r="CC189" s="16"/>
      <c r="CD189" s="16"/>
      <c r="CE189" s="16"/>
      <c r="CF189" s="16"/>
      <c r="CG189" s="29"/>
    </row>
    <row r="190" spans="1:103" x14ac:dyDescent="0.2">
      <c r="A190" s="16"/>
      <c r="B190" s="21"/>
      <c r="C190" s="21"/>
      <c r="D190" s="27"/>
      <c r="E190" s="25"/>
      <c r="F190" s="60"/>
      <c r="G190" s="60"/>
      <c r="H190" s="27"/>
      <c r="I190" s="27"/>
      <c r="J190" s="25"/>
      <c r="K190" s="20"/>
      <c r="L190" s="21"/>
      <c r="M190" s="24">
        <v>1862</v>
      </c>
      <c r="N190" s="24" t="s">
        <v>496</v>
      </c>
      <c r="O190" s="21">
        <v>47</v>
      </c>
      <c r="P190" s="20"/>
      <c r="Q190" s="27"/>
      <c r="R190" s="27"/>
      <c r="S190" s="21"/>
      <c r="T190" s="16"/>
      <c r="U190" s="20"/>
      <c r="V190" s="16"/>
      <c r="W190" s="16"/>
      <c r="X190" s="16"/>
      <c r="Y190" s="29"/>
      <c r="Z190" s="20"/>
      <c r="AA190" s="16"/>
      <c r="AB190" s="27"/>
      <c r="AC190" s="27"/>
      <c r="AD190" s="25"/>
      <c r="AE190" s="134"/>
      <c r="AF190" s="21"/>
      <c r="AG190" s="21">
        <v>1870</v>
      </c>
      <c r="AH190" s="27">
        <v>1941</v>
      </c>
      <c r="AI190" s="25">
        <v>71</v>
      </c>
      <c r="AJ190" s="20"/>
      <c r="AK190" s="16"/>
      <c r="AL190" s="16"/>
      <c r="AM190" s="16"/>
      <c r="AN190" s="29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27"/>
      <c r="BB190" s="27"/>
      <c r="BC190" s="16"/>
      <c r="BD190" s="16"/>
      <c r="BE190" s="16"/>
      <c r="BF190" s="16"/>
      <c r="BG190" s="16"/>
      <c r="BH190" s="16"/>
      <c r="BI190" s="20"/>
      <c r="BJ190" s="16"/>
      <c r="BK190" s="16"/>
      <c r="BL190" s="16"/>
      <c r="BM190" s="29"/>
      <c r="BN190" s="16"/>
      <c r="BO190" s="16"/>
      <c r="BP190" s="16"/>
      <c r="BQ190" s="16"/>
      <c r="BR190" s="16"/>
      <c r="BS190" s="20"/>
      <c r="BT190" s="16"/>
      <c r="BU190" s="16"/>
      <c r="BV190" s="16"/>
      <c r="BW190" s="29"/>
      <c r="BX190" s="20"/>
      <c r="BY190" s="16"/>
      <c r="BZ190" s="16"/>
      <c r="CA190" s="16"/>
      <c r="CB190" s="29"/>
      <c r="CC190" s="16"/>
      <c r="CD190" s="16"/>
      <c r="CE190" s="16"/>
      <c r="CF190" s="16"/>
      <c r="CG190" s="29"/>
    </row>
    <row r="191" spans="1:103" x14ac:dyDescent="0.2">
      <c r="A191" s="16"/>
      <c r="B191" s="21"/>
      <c r="C191" s="21"/>
      <c r="D191" s="27"/>
      <c r="E191" s="25"/>
      <c r="F191" s="60"/>
      <c r="G191" s="60"/>
      <c r="H191" s="27"/>
      <c r="I191" s="27"/>
      <c r="J191" s="25"/>
      <c r="K191" s="20"/>
      <c r="L191" s="21"/>
      <c r="M191" s="27"/>
      <c r="N191" s="27"/>
      <c r="O191" s="21"/>
      <c r="P191" s="20"/>
      <c r="Q191" s="27"/>
      <c r="R191" s="27"/>
      <c r="S191" s="21"/>
      <c r="T191" s="16"/>
      <c r="U191" s="20"/>
      <c r="V191" s="16"/>
      <c r="W191" s="16"/>
      <c r="X191" s="16"/>
      <c r="Y191" s="29"/>
      <c r="Z191" s="20"/>
      <c r="AA191" s="16"/>
      <c r="AB191" s="27"/>
      <c r="AC191" s="27"/>
      <c r="AD191" s="25"/>
      <c r="AE191" s="20"/>
      <c r="AF191" s="21"/>
      <c r="AG191" s="16"/>
      <c r="AH191" s="16"/>
      <c r="AI191" s="29"/>
      <c r="AJ191" s="20"/>
      <c r="AK191" s="16"/>
      <c r="AL191" s="27"/>
      <c r="AM191" s="27"/>
      <c r="AN191" s="29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27"/>
      <c r="BB191" s="27"/>
      <c r="BC191" s="16"/>
      <c r="BD191" s="16"/>
      <c r="BE191" s="16"/>
      <c r="BF191" s="16"/>
      <c r="BG191" s="16"/>
      <c r="BH191" s="16"/>
      <c r="BI191" s="20"/>
      <c r="BJ191" s="16"/>
      <c r="BK191" s="16"/>
      <c r="BL191" s="16"/>
      <c r="BM191" s="29"/>
      <c r="BN191" s="16"/>
      <c r="BO191" s="16"/>
      <c r="BP191" s="16"/>
      <c r="BQ191" s="16"/>
      <c r="BR191" s="16"/>
      <c r="BS191" s="20"/>
      <c r="BT191" s="16"/>
      <c r="BU191" s="16"/>
      <c r="BV191" s="16"/>
      <c r="BW191" s="29"/>
      <c r="BX191" s="20"/>
      <c r="BY191" s="16"/>
      <c r="BZ191" s="16"/>
      <c r="CA191" s="16"/>
      <c r="CB191" s="29"/>
      <c r="CC191" s="16"/>
      <c r="CD191" s="16"/>
      <c r="CE191" s="16"/>
      <c r="CF191" s="16"/>
      <c r="CG191" s="29"/>
      <c r="CO191" s="16"/>
      <c r="CP191" s="16"/>
      <c r="CQ191" s="16"/>
      <c r="CR191" s="16"/>
    </row>
    <row r="192" spans="1:103" x14ac:dyDescent="0.2">
      <c r="A192" s="16"/>
      <c r="B192" s="21"/>
      <c r="C192" s="21"/>
      <c r="D192" s="27"/>
      <c r="E192" s="25"/>
      <c r="F192" s="60"/>
      <c r="G192" s="60"/>
      <c r="H192" s="27"/>
      <c r="I192" s="27"/>
      <c r="J192" s="25"/>
      <c r="K192" s="20"/>
      <c r="L192" s="21"/>
      <c r="M192" s="27"/>
      <c r="N192" s="27"/>
      <c r="O192" s="21"/>
      <c r="P192" s="20"/>
      <c r="Q192" s="27"/>
      <c r="R192" s="27"/>
      <c r="S192" s="21"/>
      <c r="T192" s="16"/>
      <c r="U192" s="20"/>
      <c r="V192" s="16"/>
      <c r="W192" s="16"/>
      <c r="X192" s="16"/>
      <c r="Y192" s="29"/>
      <c r="Z192" s="20"/>
      <c r="AA192" s="16"/>
      <c r="AB192" s="27"/>
      <c r="AC192" s="27"/>
      <c r="AD192" s="25"/>
      <c r="AE192" s="20"/>
      <c r="AF192" s="21"/>
      <c r="AG192" s="16"/>
      <c r="AH192" s="16"/>
      <c r="AI192" s="29"/>
      <c r="AJ192" s="20"/>
      <c r="AK192" s="16"/>
      <c r="AL192" s="16"/>
      <c r="AM192" s="16"/>
      <c r="AN192" s="29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27"/>
      <c r="BB192" s="27"/>
      <c r="BC192" s="16"/>
      <c r="BD192" s="16"/>
      <c r="BE192" s="16"/>
      <c r="BF192" s="16"/>
      <c r="BG192" s="16"/>
      <c r="BH192" s="16"/>
      <c r="BI192" s="28"/>
      <c r="BJ192" s="21"/>
      <c r="BK192" s="27"/>
      <c r="BL192" s="21"/>
      <c r="BM192" s="29"/>
      <c r="BN192" s="16"/>
      <c r="BO192" s="16"/>
      <c r="BP192" s="27"/>
      <c r="BQ192" s="27"/>
      <c r="BR192" s="21"/>
      <c r="BS192" s="20"/>
      <c r="BT192" s="16"/>
      <c r="BU192" s="16"/>
      <c r="BV192" s="16"/>
      <c r="BW192" s="29"/>
      <c r="BX192" s="20"/>
      <c r="BY192" s="16"/>
      <c r="BZ192" s="16"/>
      <c r="CA192" s="16"/>
      <c r="CB192" s="29"/>
      <c r="CC192" s="16"/>
      <c r="CD192" s="16"/>
      <c r="CE192" s="27"/>
      <c r="CF192" s="27"/>
      <c r="CG192" s="25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</row>
    <row r="193" spans="1:103" ht="12.75" thickBot="1" x14ac:dyDescent="0.25">
      <c r="A193" s="16"/>
      <c r="B193" s="45"/>
      <c r="C193" s="45"/>
      <c r="D193" s="53"/>
      <c r="E193" s="25"/>
      <c r="F193" s="60"/>
      <c r="G193" s="60"/>
      <c r="H193" s="53"/>
      <c r="I193" s="53"/>
      <c r="J193" s="25"/>
      <c r="K193" s="51"/>
      <c r="L193" s="50"/>
      <c r="M193" s="153"/>
      <c r="N193" s="47"/>
      <c r="O193" s="50"/>
      <c r="P193" s="51"/>
      <c r="Q193" s="46"/>
      <c r="R193" s="46"/>
      <c r="S193" s="46"/>
      <c r="T193" s="46"/>
      <c r="U193" s="51"/>
      <c r="V193" s="46"/>
      <c r="W193" s="46"/>
      <c r="X193" s="46"/>
      <c r="Y193" s="91"/>
      <c r="Z193" s="51"/>
      <c r="AA193" s="46"/>
      <c r="AB193" s="47"/>
      <c r="AC193" s="47"/>
      <c r="AD193" s="48"/>
      <c r="AE193" s="20"/>
      <c r="AF193" s="21"/>
      <c r="AG193" s="21"/>
      <c r="AH193" s="27"/>
      <c r="AI193" s="25"/>
      <c r="AJ193" s="51"/>
      <c r="AK193" s="46"/>
      <c r="AL193" s="46"/>
      <c r="AM193" s="46"/>
      <c r="AN193" s="91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7"/>
      <c r="BB193" s="47"/>
      <c r="BC193" s="46"/>
      <c r="BD193" s="46"/>
      <c r="BE193" s="46"/>
      <c r="BF193" s="46"/>
      <c r="BG193" s="46"/>
      <c r="BH193" s="46"/>
      <c r="BI193" s="58"/>
      <c r="BJ193" s="50"/>
      <c r="BK193" s="47"/>
      <c r="BL193" s="50"/>
      <c r="BM193" s="91"/>
      <c r="BN193" s="46"/>
      <c r="BO193" s="46"/>
      <c r="BP193" s="47"/>
      <c r="BQ193" s="47"/>
      <c r="BR193" s="50"/>
      <c r="BS193" s="51"/>
      <c r="BT193" s="46"/>
      <c r="BU193" s="46"/>
      <c r="BV193" s="46"/>
      <c r="BW193" s="91"/>
      <c r="BX193" s="51"/>
      <c r="BY193" s="46"/>
      <c r="BZ193" s="46"/>
      <c r="CA193" s="46"/>
      <c r="CB193" s="91"/>
      <c r="CC193" s="46"/>
      <c r="CD193" s="46"/>
      <c r="CE193" s="47"/>
      <c r="CF193" s="47"/>
      <c r="CG193" s="48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/>
      <c r="CV193" s="21"/>
      <c r="CW193" s="21"/>
      <c r="CX193" s="21"/>
      <c r="CY193" s="21"/>
    </row>
    <row r="194" spans="1:103" x14ac:dyDescent="0.2">
      <c r="A194" s="12"/>
      <c r="B194" s="9"/>
      <c r="C194" s="10"/>
      <c r="D194" s="10"/>
      <c r="E194" s="11"/>
      <c r="F194" s="12"/>
      <c r="G194" s="9"/>
      <c r="H194" s="13"/>
      <c r="I194" s="10"/>
      <c r="J194" s="14"/>
      <c r="K194" s="28"/>
      <c r="L194" s="21"/>
      <c r="M194" s="21"/>
      <c r="N194" s="27"/>
      <c r="O194" s="29"/>
      <c r="P194" s="20"/>
      <c r="Q194" s="16"/>
      <c r="R194" s="16"/>
      <c r="S194" s="16"/>
      <c r="T194" s="29"/>
      <c r="U194" s="20"/>
      <c r="V194" s="16"/>
      <c r="W194" s="16"/>
      <c r="X194" s="16"/>
      <c r="Y194" s="29"/>
      <c r="Z194" s="12"/>
      <c r="AA194" s="13"/>
      <c r="AB194" s="10"/>
      <c r="AC194" s="10"/>
      <c r="AD194" s="13"/>
      <c r="AE194" s="12"/>
      <c r="AF194" s="9"/>
      <c r="AG194" s="9"/>
      <c r="AH194" s="9"/>
      <c r="AI194" s="14"/>
      <c r="AJ194" s="9"/>
      <c r="AK194" s="9"/>
      <c r="AL194" s="10"/>
      <c r="AM194" s="10"/>
      <c r="AN194" s="14"/>
      <c r="AO194" s="10"/>
      <c r="AP194" s="10"/>
      <c r="AQ194" s="9"/>
      <c r="AR194" s="9"/>
      <c r="AS194" s="14"/>
      <c r="AT194" s="16"/>
      <c r="AU194" s="21"/>
      <c r="AV194" s="21"/>
      <c r="AW194" s="27"/>
      <c r="AX194" s="25"/>
      <c r="AY194" s="16"/>
      <c r="AZ194" s="16"/>
      <c r="BA194" s="62" t="s">
        <v>497</v>
      </c>
      <c r="BB194" s="63" t="s">
        <v>19</v>
      </c>
      <c r="BC194" s="25"/>
      <c r="BD194" s="20"/>
      <c r="BE194" s="21"/>
      <c r="BF194" s="131" t="s">
        <v>498</v>
      </c>
      <c r="BG194" s="55" t="s">
        <v>499</v>
      </c>
      <c r="BH194" s="21"/>
      <c r="BI194" s="28"/>
      <c r="BJ194" s="16"/>
      <c r="BK194" s="16"/>
      <c r="BL194" s="16"/>
      <c r="BM194" s="29"/>
      <c r="BN194" s="16"/>
      <c r="BO194" s="16"/>
      <c r="BP194" s="27"/>
      <c r="BQ194" s="27"/>
      <c r="BR194" s="21"/>
      <c r="BS194" s="20"/>
      <c r="BT194" s="21"/>
      <c r="BU194" s="79"/>
      <c r="BV194" s="27"/>
      <c r="BW194" s="25"/>
      <c r="BX194" s="20"/>
      <c r="BY194" s="16" t="s">
        <v>500</v>
      </c>
      <c r="BZ194" s="16"/>
      <c r="CA194" s="16"/>
      <c r="CB194" s="29"/>
      <c r="CC194" s="16"/>
      <c r="CD194" s="16"/>
      <c r="CE194" s="16"/>
      <c r="CF194" s="16"/>
      <c r="CH194" s="16"/>
      <c r="CI194" s="16"/>
      <c r="CJ194" s="16"/>
    </row>
    <row r="195" spans="1:103" x14ac:dyDescent="0.2">
      <c r="A195" s="20"/>
      <c r="B195" s="16"/>
      <c r="C195" s="21"/>
      <c r="D195" s="16"/>
      <c r="E195" s="16"/>
      <c r="F195" s="20"/>
      <c r="G195" s="16"/>
      <c r="H195" s="142" t="s">
        <v>501</v>
      </c>
      <c r="I195" s="143" t="s">
        <v>40</v>
      </c>
      <c r="J195" s="67"/>
      <c r="K195" s="20"/>
      <c r="L195" s="16"/>
      <c r="M195" s="154" t="s">
        <v>298</v>
      </c>
      <c r="N195" s="155" t="s">
        <v>299</v>
      </c>
      <c r="O195" s="67"/>
      <c r="P195" s="20"/>
      <c r="Q195" s="4"/>
      <c r="R195" s="156" t="s">
        <v>429</v>
      </c>
      <c r="S195" s="144" t="s">
        <v>145</v>
      </c>
      <c r="T195" s="27"/>
      <c r="U195" s="20"/>
      <c r="V195" s="16"/>
      <c r="W195" s="154" t="s">
        <v>502</v>
      </c>
      <c r="X195" s="155" t="s">
        <v>503</v>
      </c>
      <c r="Y195" s="67"/>
      <c r="Z195" s="20"/>
      <c r="AA195" s="21"/>
      <c r="AB195" s="23"/>
      <c r="AC195" s="27"/>
      <c r="AD195" s="21"/>
      <c r="AE195" s="96"/>
      <c r="AF195" s="274"/>
      <c r="AG195" s="16"/>
      <c r="AH195" s="16"/>
      <c r="AI195" s="29"/>
      <c r="AJ195" s="27"/>
      <c r="AK195" s="27"/>
      <c r="AL195" s="21"/>
      <c r="AM195" s="16"/>
      <c r="AN195" s="29"/>
      <c r="AO195" s="27"/>
      <c r="AP195" s="27"/>
      <c r="AQ195" s="16"/>
      <c r="AR195" s="16"/>
      <c r="AS195" s="29"/>
      <c r="AT195" s="16"/>
      <c r="AU195" s="21"/>
      <c r="AV195" s="103" t="s">
        <v>504</v>
      </c>
      <c r="AW195" s="24" t="s">
        <v>61</v>
      </c>
      <c r="AX195" s="25"/>
      <c r="AY195" s="16"/>
      <c r="AZ195" s="16"/>
      <c r="BA195" s="63">
        <v>1860</v>
      </c>
      <c r="BB195" s="24" t="s">
        <v>448</v>
      </c>
      <c r="BC195" s="25">
        <v>63</v>
      </c>
      <c r="BD195" s="20"/>
      <c r="BE195" s="21"/>
      <c r="BF195" s="136">
        <v>1862</v>
      </c>
      <c r="BG195" s="24" t="s">
        <v>505</v>
      </c>
      <c r="BH195" s="21">
        <v>86</v>
      </c>
      <c r="BI195" s="28"/>
      <c r="BJ195" s="16"/>
      <c r="BK195" s="16"/>
      <c r="BL195" s="16"/>
      <c r="BM195" s="29"/>
      <c r="BN195" s="16"/>
      <c r="BO195" s="27"/>
      <c r="BP195" s="62" t="s">
        <v>343</v>
      </c>
      <c r="BQ195" s="63" t="s">
        <v>89</v>
      </c>
      <c r="BR195" s="16"/>
      <c r="BS195" s="20"/>
      <c r="BT195" s="21"/>
      <c r="BU195" s="103" t="s">
        <v>506</v>
      </c>
      <c r="BV195" s="24" t="s">
        <v>54</v>
      </c>
      <c r="BW195" s="25"/>
      <c r="BX195" s="20"/>
      <c r="BY195" s="16"/>
      <c r="BZ195" s="16"/>
      <c r="CA195" s="16"/>
      <c r="CB195" s="29"/>
    </row>
    <row r="196" spans="1:103" ht="12.75" x14ac:dyDescent="0.2">
      <c r="A196" s="20"/>
      <c r="C196" s="223" t="s">
        <v>429</v>
      </c>
      <c r="D196" s="224" t="s">
        <v>3</v>
      </c>
      <c r="E196" s="177"/>
      <c r="F196" s="20"/>
      <c r="G196" s="16"/>
      <c r="H196" s="143">
        <v>1825</v>
      </c>
      <c r="I196" s="143" t="s">
        <v>508</v>
      </c>
      <c r="J196" s="152">
        <f>SUM(1898-H196)</f>
        <v>73</v>
      </c>
      <c r="K196" s="96"/>
      <c r="L196" s="16"/>
      <c r="M196" s="155">
        <v>1857</v>
      </c>
      <c r="N196" s="155" t="s">
        <v>509</v>
      </c>
      <c r="O196" s="152">
        <f>SUM(1897-M196)</f>
        <v>40</v>
      </c>
      <c r="P196" s="157"/>
      <c r="Q196" s="4"/>
      <c r="R196" s="144">
        <v>1838</v>
      </c>
      <c r="S196" s="144" t="s">
        <v>510</v>
      </c>
      <c r="T196" s="158">
        <f>SUM(1909-R196)</f>
        <v>71</v>
      </c>
      <c r="U196" s="20"/>
      <c r="V196" s="16"/>
      <c r="W196" s="155">
        <v>1881</v>
      </c>
      <c r="X196" s="144" t="s">
        <v>511</v>
      </c>
      <c r="Y196" s="25">
        <f>SUM(1910-W196)</f>
        <v>29</v>
      </c>
      <c r="Z196" s="20"/>
      <c r="AA196" s="21"/>
      <c r="AB196" s="30" t="s">
        <v>199</v>
      </c>
      <c r="AC196" s="31" t="s">
        <v>19</v>
      </c>
      <c r="AD196" s="21"/>
      <c r="AE196" s="96"/>
      <c r="AF196" s="274"/>
      <c r="AG196" s="175" t="s">
        <v>750</v>
      </c>
      <c r="AH196" s="176" t="s">
        <v>19</v>
      </c>
      <c r="AI196" s="29"/>
      <c r="AJ196" s="27"/>
      <c r="AK196" s="27"/>
      <c r="AL196" s="21"/>
      <c r="AM196" s="16"/>
      <c r="AN196" s="29"/>
      <c r="AO196" s="27"/>
      <c r="AP196" s="27"/>
      <c r="AQ196" s="16"/>
      <c r="AR196" s="16"/>
      <c r="AS196" s="29"/>
      <c r="AT196" s="16"/>
      <c r="AU196" s="21"/>
      <c r="AV196" s="103"/>
      <c r="AW196" s="24"/>
      <c r="AX196" s="25"/>
      <c r="AY196" s="16"/>
      <c r="AZ196" s="16"/>
      <c r="BA196" s="63"/>
      <c r="BB196" s="24"/>
      <c r="BC196" s="25"/>
      <c r="BD196" s="20"/>
      <c r="BE196" s="21"/>
      <c r="BF196" s="136"/>
      <c r="BG196" s="24"/>
      <c r="BH196" s="21"/>
      <c r="BI196" s="28"/>
      <c r="BJ196" s="16"/>
      <c r="BK196" s="16"/>
      <c r="BL196" s="16"/>
      <c r="BM196" s="29"/>
      <c r="BN196" s="16"/>
      <c r="BO196" s="27"/>
      <c r="BP196" s="62"/>
      <c r="BQ196" s="63"/>
      <c r="BR196" s="16"/>
      <c r="BS196" s="20"/>
      <c r="BT196" s="21"/>
      <c r="BU196" s="103"/>
      <c r="BV196" s="24"/>
      <c r="BW196" s="25"/>
      <c r="BX196" s="20"/>
      <c r="BY196" s="16"/>
      <c r="BZ196" s="16"/>
      <c r="CA196" s="16"/>
      <c r="CB196" s="29"/>
    </row>
    <row r="197" spans="1:103" ht="12.75" x14ac:dyDescent="0.2">
      <c r="A197" s="20"/>
      <c r="C197" s="224">
        <v>1855</v>
      </c>
      <c r="D197" s="202" t="s">
        <v>583</v>
      </c>
      <c r="E197" s="222">
        <v>73</v>
      </c>
      <c r="F197" s="20"/>
      <c r="G197" s="16"/>
      <c r="H197" s="45"/>
      <c r="I197" s="53"/>
      <c r="J197" s="29"/>
      <c r="K197" s="20"/>
      <c r="L197" s="16"/>
      <c r="M197" s="27"/>
      <c r="N197" s="27"/>
      <c r="O197" s="29"/>
      <c r="P197" s="20"/>
      <c r="Q197" s="16"/>
      <c r="R197" s="27"/>
      <c r="S197" s="27"/>
      <c r="T197" s="29"/>
      <c r="U197" s="20"/>
      <c r="V197" s="16"/>
      <c r="W197" s="16"/>
      <c r="X197" s="16"/>
      <c r="Y197" s="29"/>
      <c r="Z197" s="134"/>
      <c r="AA197" s="21"/>
      <c r="AB197" s="31">
        <v>1856</v>
      </c>
      <c r="AC197" s="39" t="s">
        <v>513</v>
      </c>
      <c r="AD197" s="21">
        <v>45</v>
      </c>
      <c r="AE197" s="96"/>
      <c r="AF197" s="274"/>
      <c r="AG197" s="284">
        <v>1846</v>
      </c>
      <c r="AH197" s="284" t="s">
        <v>749</v>
      </c>
      <c r="AI197" s="25">
        <v>24</v>
      </c>
      <c r="AL197" s="275"/>
      <c r="AM197" s="16"/>
      <c r="AN197" s="29"/>
      <c r="AO197" s="27"/>
      <c r="AP197" s="27"/>
      <c r="AQ197" s="16"/>
      <c r="AR197" s="16"/>
      <c r="AS197" s="29"/>
      <c r="AT197" s="16"/>
      <c r="AU197" s="21"/>
      <c r="AV197" s="66">
        <v>1854</v>
      </c>
      <c r="AW197" s="24" t="s">
        <v>514</v>
      </c>
      <c r="AX197" s="25">
        <v>67</v>
      </c>
      <c r="AY197" s="1"/>
      <c r="AZ197" s="1"/>
      <c r="BA197" s="27"/>
      <c r="BB197" s="27"/>
      <c r="BC197" s="25"/>
      <c r="BD197" s="20"/>
      <c r="BE197" s="21"/>
      <c r="BF197" s="21"/>
      <c r="BG197" s="27"/>
      <c r="BH197" s="21"/>
      <c r="BI197" s="28"/>
      <c r="BJ197" s="16"/>
      <c r="BK197" s="16"/>
      <c r="BL197" s="16"/>
      <c r="BM197" s="29"/>
      <c r="BN197" s="16"/>
      <c r="BO197" s="27"/>
      <c r="BP197" s="63">
        <v>1853</v>
      </c>
      <c r="BQ197" s="24" t="s">
        <v>515</v>
      </c>
      <c r="BR197" s="21">
        <v>57</v>
      </c>
      <c r="BS197" s="20"/>
      <c r="BT197" s="21"/>
      <c r="BU197" s="66" t="s">
        <v>516</v>
      </c>
      <c r="BV197" s="24" t="s">
        <v>517</v>
      </c>
      <c r="BW197" s="25">
        <v>20</v>
      </c>
      <c r="BX197" s="20"/>
      <c r="BY197" s="16"/>
      <c r="BZ197" s="16"/>
      <c r="CA197" s="16"/>
      <c r="CB197" s="29"/>
    </row>
    <row r="198" spans="1:103" ht="12.75" x14ac:dyDescent="0.2">
      <c r="A198" s="20"/>
      <c r="C198" s="224"/>
      <c r="D198" s="202"/>
      <c r="E198" s="222"/>
      <c r="F198" s="20"/>
      <c r="G198" s="16"/>
      <c r="H198" s="45"/>
      <c r="I198" s="53"/>
      <c r="J198" s="29"/>
      <c r="K198" s="96"/>
      <c r="L198" s="16"/>
      <c r="M198" s="16"/>
      <c r="N198" s="16"/>
      <c r="O198" s="29"/>
      <c r="P198" s="20"/>
      <c r="Q198" s="16"/>
      <c r="R198" s="16"/>
      <c r="S198" s="27"/>
      <c r="T198" s="67"/>
      <c r="U198" s="20"/>
      <c r="V198" s="16"/>
      <c r="W198" s="16"/>
      <c r="X198" s="16"/>
      <c r="Y198" s="29"/>
      <c r="Z198" s="134"/>
      <c r="AA198" s="21"/>
      <c r="AB198" s="27"/>
      <c r="AC198" s="27"/>
      <c r="AD198" s="21"/>
      <c r="AE198" s="96"/>
      <c r="AF198" s="274"/>
      <c r="AG198" s="16"/>
      <c r="AH198" s="16"/>
      <c r="AI198" s="29"/>
      <c r="AJ198" s="27"/>
      <c r="AK198" s="27"/>
      <c r="AL198" s="27"/>
      <c r="AM198" s="27"/>
      <c r="AN198" s="29"/>
      <c r="AO198" s="27"/>
      <c r="AP198" s="27"/>
      <c r="AQ198" s="16"/>
      <c r="AR198" s="16"/>
      <c r="AS198" s="29"/>
      <c r="AT198" s="16"/>
      <c r="AU198" s="21"/>
      <c r="AV198" s="21"/>
      <c r="AW198" s="27"/>
      <c r="AX198" s="25"/>
      <c r="AY198" s="1"/>
      <c r="AZ198" s="1"/>
      <c r="BA198" s="27"/>
      <c r="BB198" s="27"/>
      <c r="BC198" s="80"/>
      <c r="BD198" s="20"/>
      <c r="BE198" s="21"/>
      <c r="BF198" s="21"/>
      <c r="BG198" s="27"/>
      <c r="BH198" s="21"/>
      <c r="BI198" s="28"/>
      <c r="BJ198" s="16"/>
      <c r="BK198" s="16"/>
      <c r="BL198" s="16"/>
      <c r="BM198" s="29"/>
      <c r="BN198" s="16"/>
      <c r="BO198" s="27"/>
      <c r="BP198" s="27"/>
      <c r="BQ198" s="27"/>
      <c r="BR198" s="21"/>
      <c r="BS198" s="20"/>
      <c r="BT198" s="21"/>
      <c r="BU198" s="21"/>
      <c r="BV198" s="27"/>
      <c r="BW198" s="25"/>
      <c r="BX198" s="20"/>
      <c r="BY198" s="16"/>
      <c r="BZ198" s="16"/>
      <c r="CA198" s="16"/>
      <c r="CB198" s="29"/>
      <c r="CH198" s="16"/>
      <c r="CI198" s="16"/>
      <c r="CJ198" s="16"/>
      <c r="CK198" s="27"/>
      <c r="CL198" s="27"/>
      <c r="CM198" s="21"/>
    </row>
    <row r="199" spans="1:103" ht="12.75" x14ac:dyDescent="0.2">
      <c r="A199" s="20"/>
      <c r="C199" s="206" t="s">
        <v>429</v>
      </c>
      <c r="D199" s="207" t="s">
        <v>87</v>
      </c>
      <c r="E199" s="222"/>
      <c r="F199" s="20"/>
      <c r="G199" s="16"/>
      <c r="H199" s="45"/>
      <c r="I199" s="53"/>
      <c r="J199" s="29"/>
      <c r="K199" s="20"/>
      <c r="L199" s="16"/>
      <c r="M199" s="27"/>
      <c r="N199" s="27"/>
      <c r="O199" s="29"/>
      <c r="P199" s="20"/>
      <c r="Q199" s="16"/>
      <c r="R199" s="27"/>
      <c r="S199" s="27"/>
      <c r="T199" s="29"/>
      <c r="U199" s="20"/>
      <c r="V199" s="16"/>
      <c r="W199" s="16"/>
      <c r="X199" s="16"/>
      <c r="Y199" s="29"/>
      <c r="Z199" s="20"/>
      <c r="AA199" s="21"/>
      <c r="AB199" s="54" t="s">
        <v>199</v>
      </c>
      <c r="AC199" s="55" t="s">
        <v>208</v>
      </c>
      <c r="AD199" s="21"/>
      <c r="AE199" s="96"/>
      <c r="AF199" s="274"/>
      <c r="AG199" s="16"/>
      <c r="AH199" s="16"/>
      <c r="AI199" s="29"/>
      <c r="AJ199" s="27"/>
      <c r="AK199" s="27"/>
      <c r="AL199" s="16"/>
      <c r="AM199" s="16"/>
      <c r="AN199" s="29"/>
      <c r="AO199" s="27"/>
      <c r="AP199" s="27"/>
      <c r="AQ199" s="16"/>
      <c r="AR199" s="16"/>
      <c r="AS199" s="29"/>
      <c r="AT199" s="16"/>
      <c r="AU199" s="21"/>
      <c r="AV199" s="103" t="s">
        <v>504</v>
      </c>
      <c r="AW199" s="24" t="s">
        <v>74</v>
      </c>
      <c r="AX199" s="25"/>
      <c r="AY199" s="16"/>
      <c r="AZ199" s="16"/>
      <c r="BA199" s="27"/>
      <c r="BB199" s="27"/>
      <c r="BC199" s="29"/>
      <c r="BD199" s="20"/>
      <c r="BE199" s="21"/>
      <c r="BF199" s="21"/>
      <c r="BG199" s="27"/>
      <c r="BH199" s="21">
        <v>88</v>
      </c>
      <c r="BI199" s="28"/>
      <c r="BJ199" s="16"/>
      <c r="BK199" s="16"/>
      <c r="BL199" s="16"/>
      <c r="BM199" s="29"/>
      <c r="BN199" s="16"/>
      <c r="BO199" s="27"/>
      <c r="BP199" s="43" t="s">
        <v>343</v>
      </c>
      <c r="BQ199" s="44" t="s">
        <v>153</v>
      </c>
      <c r="BR199" s="21"/>
      <c r="BS199" s="20"/>
      <c r="BT199" s="21"/>
      <c r="BU199" s="103" t="s">
        <v>506</v>
      </c>
      <c r="BV199" s="24" t="s">
        <v>519</v>
      </c>
      <c r="BW199" s="25"/>
      <c r="BX199" s="20"/>
      <c r="BY199" s="16"/>
      <c r="BZ199" s="16"/>
      <c r="CA199" s="16"/>
      <c r="CB199" s="29"/>
      <c r="CH199" s="16"/>
      <c r="CI199" s="16"/>
      <c r="CJ199" s="16"/>
      <c r="CK199" s="27"/>
      <c r="CL199" s="27"/>
      <c r="CM199" s="21"/>
    </row>
    <row r="200" spans="1:103" ht="12.75" x14ac:dyDescent="0.2">
      <c r="A200" s="20"/>
      <c r="C200" s="207">
        <v>1855</v>
      </c>
      <c r="D200" s="225" t="s">
        <v>587</v>
      </c>
      <c r="E200" s="222">
        <v>44</v>
      </c>
      <c r="F200" s="20"/>
      <c r="G200" s="16"/>
      <c r="H200" s="45"/>
      <c r="I200" s="53"/>
      <c r="J200" s="29"/>
      <c r="K200" s="20"/>
      <c r="L200" s="16"/>
      <c r="M200" s="27"/>
      <c r="N200" s="27"/>
      <c r="O200" s="29"/>
      <c r="P200" s="20"/>
      <c r="Q200" s="27"/>
      <c r="R200" s="27"/>
      <c r="S200" s="16"/>
      <c r="T200" s="29"/>
      <c r="U200" s="20"/>
      <c r="V200" s="16"/>
      <c r="W200" s="16"/>
      <c r="X200" s="16"/>
      <c r="Y200" s="29"/>
      <c r="Z200" s="20"/>
      <c r="AA200" s="21"/>
      <c r="AB200" s="55">
        <v>1854</v>
      </c>
      <c r="AC200" s="24" t="s">
        <v>520</v>
      </c>
      <c r="AD200" s="21">
        <v>70</v>
      </c>
      <c r="AE200" s="96"/>
      <c r="AF200" s="274"/>
      <c r="AG200" s="16"/>
      <c r="AH200" s="16"/>
      <c r="AI200" s="29"/>
      <c r="AJ200" s="27"/>
      <c r="AK200" s="27"/>
      <c r="AL200" s="16"/>
      <c r="AM200" s="16"/>
      <c r="AN200" s="29"/>
      <c r="AO200" s="27" t="s">
        <v>237</v>
      </c>
      <c r="AP200" s="27" t="s">
        <v>236</v>
      </c>
      <c r="AQ200" s="16"/>
      <c r="AR200" s="16"/>
      <c r="AS200" s="29"/>
      <c r="AT200" s="16"/>
      <c r="AU200" s="21"/>
      <c r="AV200" s="21"/>
      <c r="AW200" s="27"/>
      <c r="AX200" s="25"/>
      <c r="AY200" s="16"/>
      <c r="AZ200" s="16"/>
      <c r="BA200" s="27"/>
      <c r="BB200" s="27"/>
      <c r="BC200" s="29"/>
      <c r="BD200" s="20"/>
      <c r="BE200" s="21"/>
      <c r="BF200" s="21"/>
      <c r="BG200" s="27"/>
      <c r="BH200" s="21"/>
      <c r="BI200" s="28"/>
      <c r="BJ200" s="16"/>
      <c r="BK200" s="16"/>
      <c r="BL200" s="16"/>
      <c r="BM200" s="29"/>
      <c r="BN200" s="16"/>
      <c r="BO200" s="27"/>
      <c r="BP200" s="44">
        <v>1865</v>
      </c>
      <c r="BQ200" s="24" t="s">
        <v>521</v>
      </c>
      <c r="BR200" s="21">
        <v>64</v>
      </c>
      <c r="BS200" s="20"/>
      <c r="BT200" s="21"/>
      <c r="BU200" s="66">
        <v>1838</v>
      </c>
      <c r="BV200" s="24" t="s">
        <v>522</v>
      </c>
      <c r="BW200" s="25"/>
      <c r="BX200" s="20"/>
      <c r="BY200" s="16"/>
      <c r="BZ200" s="16"/>
      <c r="CA200" s="16"/>
      <c r="CB200" s="29"/>
      <c r="CH200" s="16"/>
      <c r="CI200" s="16"/>
    </row>
    <row r="201" spans="1:103" x14ac:dyDescent="0.2">
      <c r="A201" s="20"/>
      <c r="B201" s="16"/>
      <c r="C201" s="16"/>
      <c r="D201" s="16"/>
      <c r="E201" s="16"/>
      <c r="F201" s="20"/>
      <c r="G201" s="16"/>
      <c r="H201" s="45"/>
      <c r="I201" s="53"/>
      <c r="J201" s="29"/>
      <c r="K201" s="20"/>
      <c r="L201" s="16"/>
      <c r="M201" s="27"/>
      <c r="N201" s="27"/>
      <c r="O201" s="29"/>
      <c r="P201" s="20"/>
      <c r="Q201" s="16"/>
      <c r="R201" s="16"/>
      <c r="S201" s="16"/>
      <c r="T201" s="29"/>
      <c r="U201" s="20"/>
      <c r="V201" s="16"/>
      <c r="W201" s="16"/>
      <c r="X201" s="16"/>
      <c r="Y201" s="29"/>
      <c r="Z201" s="20"/>
      <c r="AA201" s="21"/>
      <c r="AB201" s="27"/>
      <c r="AC201" s="27"/>
      <c r="AD201" s="21"/>
      <c r="AE201" s="96"/>
      <c r="AF201" s="274"/>
      <c r="AG201" s="16"/>
      <c r="AH201" s="16"/>
      <c r="AI201" s="29"/>
      <c r="AJ201" s="27"/>
      <c r="AK201" s="16"/>
      <c r="AL201" s="16"/>
      <c r="AM201" s="16"/>
      <c r="AN201" s="67"/>
      <c r="AO201" s="16"/>
      <c r="AP201" s="16"/>
      <c r="AQ201" s="16"/>
      <c r="AR201" s="16"/>
      <c r="AS201" s="29"/>
      <c r="AT201" s="16"/>
      <c r="AU201" s="21"/>
      <c r="AV201" s="21"/>
      <c r="AW201" s="27"/>
      <c r="AX201" s="25"/>
      <c r="AY201" s="16"/>
      <c r="AZ201" s="16"/>
      <c r="BA201" s="27"/>
      <c r="BB201" s="27"/>
      <c r="BC201" s="29"/>
      <c r="BD201" s="20"/>
      <c r="BE201" s="16"/>
      <c r="BF201" s="16"/>
      <c r="BG201" s="16"/>
      <c r="BH201" s="16"/>
      <c r="BI201" s="20"/>
      <c r="BJ201" s="16"/>
      <c r="BK201" s="16"/>
      <c r="BL201" s="16"/>
      <c r="BM201" s="29"/>
      <c r="BN201" s="16"/>
      <c r="BO201" s="16"/>
      <c r="BP201" s="27"/>
      <c r="BQ201" s="27"/>
      <c r="BR201" s="21"/>
      <c r="BS201" s="20"/>
      <c r="BT201" s="21"/>
      <c r="BU201" s="131"/>
      <c r="BV201" s="27"/>
      <c r="BW201" s="25"/>
      <c r="BX201" s="20"/>
      <c r="BY201" s="16"/>
      <c r="BZ201" s="16"/>
      <c r="CA201" s="16"/>
      <c r="CB201" s="29"/>
    </row>
    <row r="202" spans="1:103" ht="12.75" thickBot="1" x14ac:dyDescent="0.25">
      <c r="A202" s="51"/>
      <c r="B202" s="46"/>
      <c r="C202" s="47"/>
      <c r="D202" s="47"/>
      <c r="E202" s="48"/>
      <c r="F202" s="51"/>
      <c r="G202" s="46"/>
      <c r="H202" s="50"/>
      <c r="I202" s="47"/>
      <c r="J202" s="91"/>
      <c r="K202" s="51"/>
      <c r="L202" s="46"/>
      <c r="M202" s="47"/>
      <c r="N202" s="47"/>
      <c r="O202" s="91"/>
      <c r="P202" s="51"/>
      <c r="Q202" s="46"/>
      <c r="R202" s="46"/>
      <c r="S202" s="46"/>
      <c r="T202" s="91"/>
      <c r="U202" s="51"/>
      <c r="V202" s="46"/>
      <c r="W202" s="46"/>
      <c r="X202" s="46"/>
      <c r="Y202" s="91"/>
      <c r="Z202" s="51"/>
      <c r="AA202" s="50"/>
      <c r="AB202" s="47"/>
      <c r="AC202" s="47"/>
      <c r="AD202" s="50"/>
      <c r="AE202" s="99"/>
      <c r="AF202" s="47"/>
      <c r="AG202" s="47"/>
      <c r="AH202" s="47"/>
      <c r="AI202" s="91"/>
      <c r="AJ202" s="47"/>
      <c r="AK202" s="46"/>
      <c r="AL202" s="46"/>
      <c r="AM202" s="46"/>
      <c r="AN202" s="74"/>
      <c r="AO202" s="47"/>
      <c r="AP202" s="46"/>
      <c r="AQ202" s="46"/>
      <c r="AR202" s="46"/>
      <c r="AS202" s="91"/>
      <c r="AT202" s="4"/>
      <c r="AU202" s="4"/>
      <c r="BI202" s="51"/>
      <c r="BJ202" s="46"/>
      <c r="BK202" s="46"/>
      <c r="BL202" s="46"/>
      <c r="BM202" s="91"/>
      <c r="BS202" s="51"/>
      <c r="BT202" s="50"/>
      <c r="BU202" s="50"/>
      <c r="BV202" s="47"/>
      <c r="BW202" s="48"/>
      <c r="BX202" s="51"/>
      <c r="BY202" s="46"/>
      <c r="BZ202" s="46"/>
      <c r="CA202" s="46"/>
      <c r="CB202" s="91"/>
    </row>
    <row r="203" spans="1:103" x14ac:dyDescent="0.2">
      <c r="A203" s="16"/>
      <c r="B203" s="16"/>
      <c r="C203" s="16"/>
      <c r="D203" s="16"/>
      <c r="E203" s="29"/>
      <c r="F203" s="16"/>
      <c r="G203" s="45"/>
      <c r="H203" s="45"/>
      <c r="I203" s="53"/>
      <c r="J203" s="45"/>
      <c r="K203" s="12"/>
      <c r="L203" s="9"/>
      <c r="M203" s="9"/>
      <c r="N203" s="9"/>
      <c r="O203" s="9"/>
      <c r="P203" s="12"/>
      <c r="Q203" s="9"/>
      <c r="R203" s="9"/>
      <c r="S203" s="9"/>
      <c r="T203" s="14"/>
      <c r="U203" s="12"/>
      <c r="V203" s="13"/>
      <c r="W203" s="13"/>
      <c r="X203" s="10"/>
      <c r="Y203" s="11"/>
      <c r="Z203" s="12"/>
      <c r="AA203" s="13"/>
      <c r="AB203" s="13"/>
      <c r="AC203" s="10"/>
      <c r="AD203" s="11"/>
      <c r="AE203" s="20"/>
      <c r="AF203" s="21"/>
      <c r="AJ203" s="16"/>
      <c r="AK203" s="16"/>
      <c r="AL203" s="27"/>
      <c r="AM203" s="27"/>
      <c r="AN203" s="21" t="s">
        <v>523</v>
      </c>
      <c r="AO203" s="20"/>
      <c r="AP203" s="21"/>
      <c r="AQ203" s="21"/>
      <c r="AR203" s="27"/>
      <c r="AS203" s="21"/>
      <c r="AT203" s="12"/>
      <c r="AU203" s="9"/>
      <c r="AV203" s="10"/>
      <c r="AW203" s="10"/>
      <c r="AX203" s="13"/>
      <c r="AY203" s="15"/>
      <c r="AZ203" s="13"/>
      <c r="BA203" s="13"/>
      <c r="BB203" s="10"/>
      <c r="BC203" s="11"/>
      <c r="BD203" s="12"/>
      <c r="BE203" s="9"/>
      <c r="BF203" s="10"/>
      <c r="BG203" s="10"/>
      <c r="BH203" s="14"/>
      <c r="BI203" s="9"/>
      <c r="BJ203" s="9"/>
      <c r="BK203" s="10"/>
      <c r="BL203" s="10"/>
      <c r="BM203" s="11"/>
      <c r="BN203" s="12"/>
      <c r="BO203" s="9"/>
      <c r="BP203" s="10"/>
      <c r="BQ203" s="10"/>
      <c r="BR203" s="11"/>
      <c r="CC203" s="12"/>
      <c r="CD203" s="9"/>
      <c r="CE203" s="9"/>
      <c r="CF203" s="9"/>
      <c r="CG203" s="14"/>
      <c r="CI203" s="16"/>
      <c r="CJ203" s="16"/>
      <c r="CK203" s="16"/>
      <c r="CL203" s="16"/>
    </row>
    <row r="204" spans="1:103" x14ac:dyDescent="0.2">
      <c r="A204" s="60"/>
      <c r="B204" s="60"/>
      <c r="C204" s="27"/>
      <c r="D204" s="27"/>
      <c r="E204" s="29"/>
      <c r="F204" s="27"/>
      <c r="G204" s="21"/>
      <c r="H204" s="21"/>
      <c r="I204" s="27"/>
      <c r="J204" s="16"/>
      <c r="K204" s="40"/>
      <c r="L204" s="60"/>
      <c r="M204" s="27"/>
      <c r="N204" s="27"/>
      <c r="O204" s="21"/>
      <c r="P204" s="20"/>
      <c r="Q204" s="16"/>
      <c r="R204" s="16"/>
      <c r="S204" s="16"/>
      <c r="T204" s="29"/>
      <c r="U204" s="20"/>
      <c r="V204" s="21"/>
      <c r="W204" s="21"/>
      <c r="X204" s="27"/>
      <c r="Y204" s="25"/>
      <c r="Z204" s="20"/>
      <c r="AA204" s="21"/>
      <c r="AB204" s="103" t="s">
        <v>199</v>
      </c>
      <c r="AC204" s="24" t="s">
        <v>10</v>
      </c>
      <c r="AD204" s="25"/>
      <c r="AE204" s="20"/>
      <c r="AF204" s="21"/>
      <c r="AG204" s="79" t="s">
        <v>199</v>
      </c>
      <c r="AH204" s="63" t="s">
        <v>74</v>
      </c>
      <c r="AI204" s="25"/>
      <c r="AJ204" s="20"/>
      <c r="AK204" s="16"/>
      <c r="AL204" s="23" t="s">
        <v>37</v>
      </c>
      <c r="AM204" s="24" t="s">
        <v>66</v>
      </c>
      <c r="AN204" s="30"/>
      <c r="AO204" s="20"/>
      <c r="AP204" s="21"/>
      <c r="AQ204" s="103" t="s">
        <v>199</v>
      </c>
      <c r="AR204" s="24" t="s">
        <v>8</v>
      </c>
      <c r="AS204" s="21"/>
      <c r="AT204" s="20"/>
      <c r="AU204" s="16"/>
      <c r="AV204" s="26" t="s">
        <v>452</v>
      </c>
      <c r="AW204" s="27" t="s">
        <v>453</v>
      </c>
      <c r="AX204" s="21"/>
      <c r="AY204" s="28"/>
      <c r="AZ204" s="21"/>
      <c r="BA204" s="103" t="s">
        <v>512</v>
      </c>
      <c r="BB204" s="24" t="s">
        <v>87</v>
      </c>
      <c r="BC204" s="25"/>
      <c r="BD204" s="20"/>
      <c r="BE204" s="16"/>
      <c r="BF204" s="62" t="s">
        <v>525</v>
      </c>
      <c r="BG204" s="63" t="s">
        <v>89</v>
      </c>
      <c r="BH204" s="29"/>
      <c r="BI204" s="16"/>
      <c r="BJ204" s="16"/>
      <c r="BK204" s="62" t="s">
        <v>526</v>
      </c>
      <c r="BL204" s="63" t="s">
        <v>10</v>
      </c>
      <c r="BM204" s="25"/>
      <c r="BN204" s="20"/>
      <c r="BO204" s="16"/>
      <c r="BP204" s="54" t="s">
        <v>334</v>
      </c>
      <c r="BQ204" s="55" t="s">
        <v>335</v>
      </c>
      <c r="BR204" s="29"/>
      <c r="CC204" s="20"/>
      <c r="CD204" s="16"/>
      <c r="CE204" s="16"/>
      <c r="CF204" s="16"/>
      <c r="CG204" s="29"/>
      <c r="CH204" s="16"/>
      <c r="CI204" s="16"/>
      <c r="CJ204" s="16"/>
      <c r="CK204" s="16"/>
      <c r="CL204" s="16"/>
    </row>
    <row r="205" spans="1:103" ht="12.75" thickBot="1" x14ac:dyDescent="0.25">
      <c r="A205" s="60"/>
      <c r="B205" s="60"/>
      <c r="C205" s="30" t="s">
        <v>429</v>
      </c>
      <c r="D205" s="31" t="s">
        <v>431</v>
      </c>
      <c r="E205" s="25"/>
      <c r="F205" s="16"/>
      <c r="G205" s="21"/>
      <c r="H205" s="103" t="s">
        <v>429</v>
      </c>
      <c r="I205" s="24" t="s">
        <v>120</v>
      </c>
      <c r="J205" s="27"/>
      <c r="K205" s="40"/>
      <c r="L205" s="60"/>
      <c r="M205" s="27"/>
      <c r="N205" s="27"/>
      <c r="O205" s="21"/>
      <c r="P205" s="20"/>
      <c r="Q205" s="16"/>
      <c r="R205" s="16"/>
      <c r="S205" s="16"/>
      <c r="T205" s="29"/>
      <c r="U205" s="134"/>
      <c r="V205" s="21"/>
      <c r="W205" s="71" t="s">
        <v>247</v>
      </c>
      <c r="X205" s="31" t="s">
        <v>105</v>
      </c>
      <c r="Y205" s="25"/>
      <c r="Z205" s="20"/>
      <c r="AA205" s="21"/>
      <c r="AB205" s="66">
        <v>1856</v>
      </c>
      <c r="AC205" s="24" t="s">
        <v>527</v>
      </c>
      <c r="AD205" s="25">
        <v>62</v>
      </c>
      <c r="AE205" s="20"/>
      <c r="AF205" s="21"/>
      <c r="AG205" s="81">
        <v>1820</v>
      </c>
      <c r="AH205" s="24" t="s">
        <v>524</v>
      </c>
      <c r="AI205" s="25">
        <v>84</v>
      </c>
      <c r="AJ205" s="20"/>
      <c r="AK205" s="16"/>
      <c r="AL205" s="24">
        <v>1848</v>
      </c>
      <c r="AM205" s="24" t="s">
        <v>528</v>
      </c>
      <c r="AN205" s="21">
        <v>66</v>
      </c>
      <c r="AO205" s="20"/>
      <c r="AP205" s="21"/>
      <c r="AQ205" s="66">
        <v>1850</v>
      </c>
      <c r="AR205" s="24" t="s">
        <v>529</v>
      </c>
      <c r="AS205" s="21">
        <v>69</v>
      </c>
      <c r="AT205" s="20"/>
      <c r="AU205" s="16"/>
      <c r="AV205" s="27">
        <v>1858</v>
      </c>
      <c r="AW205" s="27">
        <v>1935</v>
      </c>
      <c r="AX205" s="21">
        <v>77</v>
      </c>
      <c r="AY205" s="28">
        <v>77</v>
      </c>
      <c r="AZ205" s="21"/>
      <c r="BA205" s="66">
        <v>1843</v>
      </c>
      <c r="BB205" s="24" t="s">
        <v>530</v>
      </c>
      <c r="BC205" s="25">
        <v>79</v>
      </c>
      <c r="BD205" s="20"/>
      <c r="BE205" s="16"/>
      <c r="BF205" s="63">
        <v>1857</v>
      </c>
      <c r="BG205" s="24" t="s">
        <v>531</v>
      </c>
      <c r="BH205" s="25">
        <v>66</v>
      </c>
      <c r="BI205" s="16"/>
      <c r="BJ205" s="16"/>
      <c r="BK205" s="63">
        <v>1852</v>
      </c>
      <c r="BL205" s="24" t="s">
        <v>532</v>
      </c>
      <c r="BM205" s="25">
        <v>72</v>
      </c>
      <c r="BN205" s="20"/>
      <c r="BO205" s="16"/>
      <c r="BP205" s="55">
        <v>1867</v>
      </c>
      <c r="BQ205" s="24" t="s">
        <v>533</v>
      </c>
      <c r="BR205" s="25">
        <v>57</v>
      </c>
      <c r="CC205" s="20"/>
      <c r="CD205" s="16"/>
      <c r="CE205" s="281" t="s">
        <v>549</v>
      </c>
      <c r="CF205" s="282" t="s">
        <v>550</v>
      </c>
      <c r="CG205" s="29"/>
      <c r="CH205" s="16"/>
      <c r="CI205" s="16"/>
      <c r="CJ205" s="16"/>
      <c r="CK205" s="16"/>
      <c r="CL205" s="16"/>
    </row>
    <row r="206" spans="1:103" ht="12.75" x14ac:dyDescent="0.2">
      <c r="A206" s="60"/>
      <c r="B206" s="60"/>
      <c r="C206" s="31">
        <v>1833</v>
      </c>
      <c r="D206" s="31" t="s">
        <v>534</v>
      </c>
      <c r="E206" s="25">
        <f>SUM(1896-C206)</f>
        <v>63</v>
      </c>
      <c r="F206" s="16"/>
      <c r="G206" s="21"/>
      <c r="H206" s="66">
        <v>1831</v>
      </c>
      <c r="I206" s="24" t="s">
        <v>535</v>
      </c>
      <c r="J206" s="33">
        <f>SUM(1909-H206)</f>
        <v>78</v>
      </c>
      <c r="K206" s="40"/>
      <c r="L206" s="60"/>
      <c r="M206" s="27"/>
      <c r="N206" s="27"/>
      <c r="O206" s="21"/>
      <c r="P206" s="20"/>
      <c r="Q206" s="16"/>
      <c r="R206" s="159" t="s">
        <v>244</v>
      </c>
      <c r="S206" s="160" t="s">
        <v>37</v>
      </c>
      <c r="T206" s="29"/>
      <c r="U206" s="134"/>
      <c r="V206" s="21"/>
      <c r="W206" s="77">
        <v>1838</v>
      </c>
      <c r="X206" s="39" t="s">
        <v>536</v>
      </c>
      <c r="Y206" s="25">
        <v>63</v>
      </c>
      <c r="Z206" s="20"/>
      <c r="AA206" s="161"/>
      <c r="AB206" s="21"/>
      <c r="AC206" s="27"/>
      <c r="AD206" s="25"/>
      <c r="AE206" s="20"/>
      <c r="AF206" s="21"/>
      <c r="AG206" s="21"/>
      <c r="AH206" s="27"/>
      <c r="AI206" s="25"/>
      <c r="AJ206" s="20"/>
      <c r="AK206" s="16"/>
      <c r="AL206" s="27"/>
      <c r="AM206" s="27"/>
      <c r="AN206" s="21"/>
      <c r="AO206" s="20"/>
      <c r="AP206" s="21"/>
      <c r="AQ206" s="21"/>
      <c r="AR206" s="27"/>
      <c r="AS206" s="21"/>
      <c r="AT206" s="20"/>
      <c r="AU206" s="16"/>
      <c r="AV206" s="27"/>
      <c r="AW206" s="27"/>
      <c r="AX206" s="21"/>
      <c r="AY206" s="28"/>
      <c r="AZ206" s="21"/>
      <c r="BA206" s="21"/>
      <c r="BB206" s="27"/>
      <c r="BC206" s="25"/>
      <c r="BD206" s="20"/>
      <c r="BE206" s="16"/>
      <c r="BF206" s="27"/>
      <c r="BG206" s="27"/>
      <c r="BH206" s="25"/>
      <c r="BI206" s="16"/>
      <c r="BJ206" s="16"/>
      <c r="BK206" s="27"/>
      <c r="BL206" s="27"/>
      <c r="BM206" s="29"/>
      <c r="BN206" s="20"/>
      <c r="BO206" s="16"/>
      <c r="BP206" s="27"/>
      <c r="BQ206" s="27"/>
      <c r="BR206" s="29"/>
      <c r="CC206" s="20"/>
      <c r="CD206" s="16"/>
      <c r="CE206" s="277">
        <v>1862</v>
      </c>
      <c r="CF206" s="277">
        <v>1935</v>
      </c>
      <c r="CG206" s="278">
        <v>39</v>
      </c>
    </row>
    <row r="207" spans="1:103" ht="12.75" x14ac:dyDescent="0.2">
      <c r="A207" s="60"/>
      <c r="B207" s="60"/>
      <c r="C207" s="27"/>
      <c r="D207" s="27"/>
      <c r="E207" s="29"/>
      <c r="F207" s="27"/>
      <c r="G207" s="21"/>
      <c r="H207" s="21"/>
      <c r="I207" s="27"/>
      <c r="J207" s="16"/>
      <c r="K207" s="20"/>
      <c r="L207" s="16"/>
      <c r="M207" s="62" t="s">
        <v>502</v>
      </c>
      <c r="N207" s="63" t="s">
        <v>537</v>
      </c>
      <c r="O207" s="21"/>
      <c r="P207" s="20"/>
      <c r="Q207" s="27"/>
      <c r="R207" s="162">
        <v>1837</v>
      </c>
      <c r="S207" s="163">
        <v>146</v>
      </c>
      <c r="T207" s="164">
        <f>SUM(1900-R207)</f>
        <v>63</v>
      </c>
      <c r="U207" s="134"/>
      <c r="V207" s="21"/>
      <c r="W207" s="21"/>
      <c r="X207" s="27"/>
      <c r="Y207" s="25"/>
      <c r="Z207" s="20"/>
      <c r="AA207" s="21"/>
      <c r="AB207" s="21"/>
      <c r="AC207" s="27"/>
      <c r="AD207" s="25"/>
      <c r="AE207" s="20"/>
      <c r="AF207" s="21"/>
      <c r="AG207" s="79" t="s">
        <v>199</v>
      </c>
      <c r="AH207" s="24" t="s">
        <v>208</v>
      </c>
      <c r="AI207" s="25"/>
      <c r="AJ207" s="20"/>
      <c r="AK207" s="16"/>
      <c r="AL207" s="43" t="s">
        <v>37</v>
      </c>
      <c r="AM207" s="44" t="s">
        <v>385</v>
      </c>
      <c r="AN207" s="21"/>
      <c r="AO207" s="20"/>
      <c r="AP207" s="21"/>
      <c r="AQ207" s="79" t="s">
        <v>199</v>
      </c>
      <c r="AR207" s="63" t="s">
        <v>74</v>
      </c>
      <c r="AS207" s="21"/>
      <c r="AT207" s="20"/>
      <c r="AU207" s="16"/>
      <c r="AV207" s="26" t="s">
        <v>452</v>
      </c>
      <c r="AW207" s="27" t="s">
        <v>317</v>
      </c>
      <c r="AX207" s="21"/>
      <c r="AY207" s="28"/>
      <c r="AZ207" s="21"/>
      <c r="BA207" s="21"/>
      <c r="BB207" s="27"/>
      <c r="BC207" s="25"/>
      <c r="BD207" s="20"/>
      <c r="BE207" s="16"/>
      <c r="BF207" s="30" t="s">
        <v>525</v>
      </c>
      <c r="BG207" s="31" t="s">
        <v>361</v>
      </c>
      <c r="BH207" s="25"/>
      <c r="BI207" s="1"/>
      <c r="BJ207" s="1"/>
      <c r="BK207" s="23" t="s">
        <v>526</v>
      </c>
      <c r="BL207" s="27" t="s">
        <v>8</v>
      </c>
      <c r="BM207" s="25"/>
      <c r="BN207" s="20"/>
      <c r="BO207" s="16"/>
      <c r="BP207" s="54" t="s">
        <v>334</v>
      </c>
      <c r="BQ207" s="27" t="s">
        <v>238</v>
      </c>
      <c r="BR207" s="25"/>
      <c r="CC207" s="20"/>
      <c r="CD207" s="16"/>
      <c r="CE207" s="16"/>
      <c r="CF207" s="16"/>
      <c r="CG207" s="29"/>
    </row>
    <row r="208" spans="1:103" x14ac:dyDescent="0.2">
      <c r="A208" s="60"/>
      <c r="B208" s="60"/>
      <c r="C208" s="23" t="s">
        <v>429</v>
      </c>
      <c r="D208" s="24" t="s">
        <v>3</v>
      </c>
      <c r="E208" s="25"/>
      <c r="F208" s="16"/>
      <c r="G208" s="21"/>
      <c r="H208" s="21"/>
      <c r="I208" s="27"/>
      <c r="J208" s="21"/>
      <c r="K208" s="40"/>
      <c r="L208" s="60"/>
      <c r="M208" s="63">
        <v>1857</v>
      </c>
      <c r="N208" s="63" t="s">
        <v>539</v>
      </c>
      <c r="O208" s="21">
        <v>41</v>
      </c>
      <c r="P208" s="20"/>
      <c r="Q208" s="27"/>
      <c r="R208" s="27"/>
      <c r="S208" s="16"/>
      <c r="T208" s="29"/>
      <c r="U208" s="134"/>
      <c r="V208" s="21"/>
      <c r="W208" s="21"/>
      <c r="X208" s="27"/>
      <c r="Y208" s="25"/>
      <c r="Z208" s="20"/>
      <c r="AA208" s="21"/>
      <c r="AB208" s="21"/>
      <c r="AC208" s="27"/>
      <c r="AD208" s="25"/>
      <c r="AE208" s="20"/>
      <c r="AF208" s="21"/>
      <c r="AG208" s="66">
        <v>1820</v>
      </c>
      <c r="AH208" s="24" t="s">
        <v>538</v>
      </c>
      <c r="AI208" s="25">
        <v>93</v>
      </c>
      <c r="AJ208" s="20"/>
      <c r="AK208" s="16"/>
      <c r="AL208" s="44">
        <v>1851</v>
      </c>
      <c r="AM208" s="24" t="s">
        <v>540</v>
      </c>
      <c r="AN208" s="21">
        <v>77</v>
      </c>
      <c r="AO208" s="20"/>
      <c r="AP208" s="21"/>
      <c r="AQ208" s="81">
        <v>1860</v>
      </c>
      <c r="AR208" s="24" t="s">
        <v>541</v>
      </c>
      <c r="AS208" s="21">
        <v>63</v>
      </c>
      <c r="AT208" s="20"/>
      <c r="AU208" s="16"/>
      <c r="AV208" s="27">
        <v>1858</v>
      </c>
      <c r="AW208" s="38" t="s">
        <v>542</v>
      </c>
      <c r="AX208" s="21">
        <v>82</v>
      </c>
      <c r="AY208" s="28">
        <v>82</v>
      </c>
      <c r="AZ208" s="21"/>
      <c r="BA208" s="21"/>
      <c r="BB208" s="27"/>
      <c r="BC208" s="25"/>
      <c r="BD208" s="20"/>
      <c r="BE208" s="16"/>
      <c r="BF208" s="31">
        <v>1896</v>
      </c>
      <c r="BG208" s="31" t="s">
        <v>543</v>
      </c>
      <c r="BH208" s="25">
        <v>100</v>
      </c>
      <c r="BI208" s="16"/>
      <c r="BJ208" s="16"/>
      <c r="BK208" s="24">
        <v>1830</v>
      </c>
      <c r="BL208" s="24" t="s">
        <v>544</v>
      </c>
      <c r="BM208" s="25">
        <v>95</v>
      </c>
      <c r="BN208" s="20"/>
      <c r="BO208" s="16"/>
      <c r="BP208" s="27">
        <v>1864</v>
      </c>
      <c r="BQ208" s="27">
        <v>1939</v>
      </c>
      <c r="BR208" s="25">
        <v>75</v>
      </c>
      <c r="CC208" s="20"/>
      <c r="CD208" s="16"/>
      <c r="CE208" s="16"/>
      <c r="CF208" s="16"/>
      <c r="CG208" s="29"/>
    </row>
    <row r="209" spans="1:85" ht="12.75" thickBot="1" x14ac:dyDescent="0.25">
      <c r="A209" s="60"/>
      <c r="B209" s="60"/>
      <c r="C209" s="24">
        <v>1835</v>
      </c>
      <c r="D209" s="24" t="s">
        <v>545</v>
      </c>
      <c r="E209" s="37">
        <f>SUM(1914-C209)</f>
        <v>79</v>
      </c>
      <c r="F209" s="16"/>
      <c r="G209" s="21"/>
      <c r="H209" s="21"/>
      <c r="I209" s="27"/>
      <c r="J209" s="21"/>
      <c r="K209" s="40"/>
      <c r="L209" s="60"/>
      <c r="M209" s="27"/>
      <c r="N209" s="27"/>
      <c r="O209" s="21"/>
      <c r="P209" s="20"/>
      <c r="Q209" s="16"/>
      <c r="R209" s="16"/>
      <c r="S209" s="16"/>
      <c r="T209" s="29"/>
      <c r="U209" s="20"/>
      <c r="V209" s="21"/>
      <c r="W209" s="79" t="s">
        <v>247</v>
      </c>
      <c r="X209" s="63" t="s">
        <v>66</v>
      </c>
      <c r="Y209" s="25"/>
      <c r="Z209" s="20"/>
      <c r="AA209" s="21"/>
      <c r="AB209" s="21"/>
      <c r="AC209" s="27"/>
      <c r="AD209" s="25"/>
      <c r="AE209" s="20"/>
      <c r="AF209" s="21"/>
      <c r="AG209" s="21"/>
      <c r="AH209" s="27"/>
      <c r="AI209" s="25"/>
      <c r="AJ209" s="20"/>
      <c r="AK209" s="16"/>
      <c r="AL209" s="27"/>
      <c r="AM209" s="27"/>
      <c r="AN209" s="21"/>
      <c r="AO209" s="20"/>
      <c r="AP209" s="21"/>
      <c r="AQ209" s="21"/>
      <c r="AR209" s="27"/>
      <c r="AS209" s="21"/>
      <c r="AT209" s="20"/>
      <c r="AU209" s="16"/>
      <c r="AV209" s="27"/>
      <c r="AW209" s="27"/>
      <c r="AX209" s="21"/>
      <c r="AY209" s="28"/>
      <c r="AZ209" s="21"/>
      <c r="BA209" s="21"/>
      <c r="BB209" s="27"/>
      <c r="BC209" s="25"/>
      <c r="BD209" s="20"/>
      <c r="BE209" s="16"/>
      <c r="BF209" s="27"/>
      <c r="BG209" s="27"/>
      <c r="BH209" s="25"/>
      <c r="BI209" s="16"/>
      <c r="BJ209" s="16"/>
      <c r="BK209" s="27"/>
      <c r="BL209" s="27"/>
      <c r="BM209" s="25"/>
      <c r="BN209" s="20"/>
      <c r="BO209" s="16"/>
      <c r="BP209" s="27"/>
      <c r="BQ209" s="27"/>
      <c r="BR209" s="25"/>
      <c r="CC209" s="20"/>
      <c r="CD209" s="16"/>
      <c r="CE209" s="280" t="s">
        <v>549</v>
      </c>
      <c r="CF209" s="276" t="s">
        <v>551</v>
      </c>
      <c r="CG209" s="29"/>
    </row>
    <row r="210" spans="1:85" ht="12" customHeight="1" x14ac:dyDescent="0.2">
      <c r="A210" s="60"/>
      <c r="B210" s="60"/>
      <c r="C210" s="27"/>
      <c r="D210" s="27"/>
      <c r="E210" s="25"/>
      <c r="F210" s="16"/>
      <c r="G210" s="21"/>
      <c r="H210" s="21"/>
      <c r="I210" s="27"/>
      <c r="J210" s="21"/>
      <c r="K210" s="40"/>
      <c r="L210" s="60"/>
      <c r="M210" s="27"/>
      <c r="N210" s="27"/>
      <c r="O210" s="21"/>
      <c r="P210" s="20"/>
      <c r="Q210" s="16"/>
      <c r="R210" s="16"/>
      <c r="S210" s="16"/>
      <c r="T210" s="29"/>
      <c r="U210" s="20"/>
      <c r="V210" s="21"/>
      <c r="W210" s="81">
        <v>1839</v>
      </c>
      <c r="X210" s="24" t="s">
        <v>546</v>
      </c>
      <c r="Y210" s="25">
        <v>71</v>
      </c>
      <c r="Z210" s="20"/>
      <c r="AA210" s="21"/>
      <c r="AB210" s="21"/>
      <c r="AC210" s="27"/>
      <c r="AD210" s="25"/>
      <c r="AE210" s="20"/>
      <c r="AF210" s="21"/>
      <c r="AG210" s="21"/>
      <c r="AH210" s="27"/>
      <c r="AI210" s="25"/>
      <c r="AJ210" s="20"/>
      <c r="AK210" s="16"/>
      <c r="AL210" s="27"/>
      <c r="AM210" s="27"/>
      <c r="AN210" s="21"/>
      <c r="AO210" s="20"/>
      <c r="AP210" s="21"/>
      <c r="AQ210" s="21"/>
      <c r="AR210" s="27"/>
      <c r="AS210" s="21"/>
      <c r="AT210" s="20"/>
      <c r="AU210" s="16"/>
      <c r="AV210" s="26" t="s">
        <v>452</v>
      </c>
      <c r="AW210" s="27" t="s">
        <v>421</v>
      </c>
      <c r="AX210" s="21"/>
      <c r="AY210" s="20"/>
      <c r="AZ210" s="21"/>
      <c r="BA210" s="21"/>
      <c r="BB210" s="27"/>
      <c r="BC210" s="25"/>
      <c r="BD210" s="20"/>
      <c r="BE210" s="16"/>
      <c r="BF210" s="27"/>
      <c r="BG210" s="27"/>
      <c r="BH210" s="25"/>
      <c r="BI210" s="16"/>
      <c r="BJ210" s="16"/>
      <c r="BK210" s="27"/>
      <c r="BL210" s="27"/>
      <c r="BM210" s="25"/>
      <c r="BN210" s="20"/>
      <c r="BO210" s="16"/>
      <c r="BP210" s="27"/>
      <c r="BQ210" s="27"/>
      <c r="BR210" s="25"/>
      <c r="CC210" s="20"/>
      <c r="CD210" s="16"/>
      <c r="CE210" s="277">
        <v>1867</v>
      </c>
      <c r="CF210" s="217" t="s">
        <v>745</v>
      </c>
      <c r="CG210" s="279">
        <v>34</v>
      </c>
    </row>
    <row r="211" spans="1:85" x14ac:dyDescent="0.2">
      <c r="A211" s="60"/>
      <c r="B211" s="60"/>
      <c r="C211" s="27"/>
      <c r="D211" s="27"/>
      <c r="E211" s="25"/>
      <c r="F211" s="16"/>
      <c r="G211" s="21"/>
      <c r="H211" s="21"/>
      <c r="I211" s="27"/>
      <c r="J211" s="21"/>
      <c r="K211" s="40"/>
      <c r="L211" s="60"/>
      <c r="M211" s="27"/>
      <c r="N211" s="27"/>
      <c r="O211" s="21"/>
      <c r="P211" s="20"/>
      <c r="Q211" s="16"/>
      <c r="R211" s="16"/>
      <c r="S211" s="16"/>
      <c r="T211" s="29"/>
      <c r="U211" s="20"/>
      <c r="V211" s="21"/>
      <c r="W211" s="21"/>
      <c r="X211" s="27"/>
      <c r="Y211" s="25"/>
      <c r="Z211" s="20"/>
      <c r="AA211" s="21"/>
      <c r="AB211" s="21"/>
      <c r="AC211" s="27"/>
      <c r="AD211" s="25"/>
      <c r="AE211" s="20"/>
      <c r="AF211" s="21"/>
      <c r="AG211" s="21"/>
      <c r="AH211" s="27"/>
      <c r="AI211" s="25"/>
      <c r="AJ211" s="20"/>
      <c r="AK211" s="16"/>
      <c r="AL211" s="27"/>
      <c r="AM211" s="27"/>
      <c r="AN211" s="21"/>
      <c r="AO211" s="20"/>
      <c r="AP211" s="21"/>
      <c r="AQ211" s="21"/>
      <c r="AR211" s="27"/>
      <c r="AS211" s="21"/>
      <c r="AT211" s="20"/>
      <c r="AU211" s="16"/>
      <c r="AV211" s="27">
        <v>1888</v>
      </c>
      <c r="AW211" s="38" t="s">
        <v>547</v>
      </c>
      <c r="AX211" s="21">
        <v>32</v>
      </c>
      <c r="AY211" s="20">
        <v>32</v>
      </c>
      <c r="AZ211" s="21"/>
      <c r="BA211" s="21"/>
      <c r="BB211" s="27"/>
      <c r="BC211" s="25"/>
      <c r="BD211" s="20"/>
      <c r="BE211" s="16"/>
      <c r="BF211" s="27"/>
      <c r="BG211" s="27"/>
      <c r="BH211" s="25"/>
      <c r="BI211" s="16"/>
      <c r="BJ211" s="16"/>
      <c r="BK211" s="27"/>
      <c r="BL211" s="27"/>
      <c r="BM211" s="25"/>
      <c r="BN211" s="20"/>
      <c r="BO211" s="16"/>
      <c r="BP211" s="27"/>
      <c r="BQ211" s="27"/>
      <c r="BR211" s="29"/>
      <c r="CC211" s="20"/>
      <c r="CD211" s="16"/>
      <c r="CE211" s="16"/>
      <c r="CF211" s="16"/>
      <c r="CG211" s="29"/>
    </row>
    <row r="212" spans="1:85" x14ac:dyDescent="0.2">
      <c r="A212" s="60"/>
      <c r="B212" s="60"/>
      <c r="C212" s="27"/>
      <c r="D212" s="27"/>
      <c r="E212" s="25"/>
      <c r="F212" s="16"/>
      <c r="G212" s="21"/>
      <c r="H212" s="21"/>
      <c r="I212" s="27"/>
      <c r="J212" s="21"/>
      <c r="K212" s="40"/>
      <c r="L212" s="60"/>
      <c r="M212" s="27"/>
      <c r="N212" s="27"/>
      <c r="O212" s="21"/>
      <c r="P212" s="20"/>
      <c r="Q212" s="27"/>
      <c r="R212" s="27"/>
      <c r="S212" s="27"/>
      <c r="T212" s="67"/>
      <c r="U212" s="20"/>
      <c r="V212" s="21"/>
      <c r="W212" s="21"/>
      <c r="X212" s="27"/>
      <c r="Y212" s="25"/>
      <c r="Z212" s="20"/>
      <c r="AA212" s="21"/>
      <c r="AB212" s="21"/>
      <c r="AC212" s="27"/>
      <c r="AD212" s="25"/>
      <c r="AE212" s="20"/>
      <c r="AF212" s="21"/>
      <c r="AG212" s="21"/>
      <c r="AH212" s="27"/>
      <c r="AI212" s="25"/>
      <c r="AJ212" s="27" t="s">
        <v>548</v>
      </c>
      <c r="AK212" s="4"/>
      <c r="AL212" s="5"/>
      <c r="AM212" s="27"/>
      <c r="AN212" s="21"/>
      <c r="AO212" s="20"/>
      <c r="AP212" s="21"/>
      <c r="AQ212" s="21"/>
      <c r="AR212" s="27"/>
      <c r="AS212" s="21"/>
      <c r="AT212" s="20"/>
      <c r="AU212" s="16"/>
      <c r="AV212" s="27"/>
      <c r="AW212" s="27"/>
      <c r="AX212" s="21"/>
      <c r="AY212" s="20"/>
      <c r="AZ212" s="21"/>
      <c r="BA212" s="21"/>
      <c r="BB212" s="27"/>
      <c r="BC212" s="25"/>
      <c r="BD212" s="20"/>
      <c r="BE212" s="16"/>
      <c r="BF212" s="27"/>
      <c r="BG212" s="27"/>
      <c r="BH212" s="25"/>
      <c r="BI212" s="16"/>
      <c r="BJ212" s="16"/>
      <c r="BK212" s="27"/>
      <c r="BL212" s="27"/>
      <c r="BM212" s="29"/>
      <c r="BN212" s="20"/>
      <c r="BO212" s="16"/>
      <c r="BP212" s="27"/>
      <c r="BQ212" s="27"/>
      <c r="BR212" s="29"/>
      <c r="CC212" s="20"/>
      <c r="CD212" s="16"/>
      <c r="CE212" s="16"/>
      <c r="CF212" s="16"/>
      <c r="CG212" s="29"/>
    </row>
    <row r="213" spans="1:85" ht="12.75" thickBot="1" x14ac:dyDescent="0.25">
      <c r="A213" s="59"/>
      <c r="B213" s="59"/>
      <c r="C213" s="47"/>
      <c r="D213" s="47"/>
      <c r="E213" s="48"/>
      <c r="F213" s="46"/>
      <c r="G213" s="50"/>
      <c r="H213" s="50"/>
      <c r="I213" s="47"/>
      <c r="J213" s="50"/>
      <c r="K213" s="49"/>
      <c r="L213" s="59"/>
      <c r="M213" s="47"/>
      <c r="N213" s="47"/>
      <c r="O213" s="50"/>
      <c r="P213" s="51"/>
      <c r="Q213" s="47"/>
      <c r="R213" s="47"/>
      <c r="S213" s="47"/>
      <c r="T213" s="74"/>
      <c r="U213" s="51"/>
      <c r="V213" s="50"/>
      <c r="W213" s="50"/>
      <c r="X213" s="47"/>
      <c r="Y213" s="48"/>
      <c r="Z213" s="51"/>
      <c r="AA213" s="50"/>
      <c r="AB213" s="50"/>
      <c r="AC213" s="47"/>
      <c r="AD213" s="48"/>
      <c r="AE213" s="51"/>
      <c r="AF213" s="50"/>
      <c r="AG213" s="50"/>
      <c r="AH213" s="47"/>
      <c r="AI213" s="48"/>
      <c r="AJ213" s="51"/>
      <c r="AK213" s="46"/>
      <c r="AL213" s="47"/>
      <c r="AM213" s="47"/>
      <c r="AN213" s="50"/>
      <c r="AO213" s="51"/>
      <c r="AP213" s="50"/>
      <c r="AQ213" s="50"/>
      <c r="AR213" s="47"/>
      <c r="AS213" s="50"/>
      <c r="AT213" s="58"/>
      <c r="AU213" s="46"/>
      <c r="AV213" s="46"/>
      <c r="AW213" s="46"/>
      <c r="AX213" s="50"/>
      <c r="AY213" s="51"/>
      <c r="AZ213" s="50"/>
      <c r="BA213" s="50"/>
      <c r="BB213" s="47"/>
      <c r="BC213" s="48"/>
      <c r="BD213" s="51"/>
      <c r="BE213" s="46"/>
      <c r="BF213" s="47"/>
      <c r="BG213" s="47"/>
      <c r="BH213" s="48"/>
      <c r="BI213" s="46"/>
      <c r="BJ213" s="46"/>
      <c r="BK213" s="47"/>
      <c r="BL213" s="47"/>
      <c r="BM213" s="91"/>
      <c r="BN213" s="51"/>
      <c r="BO213" s="46"/>
      <c r="BP213" s="47"/>
      <c r="BQ213" s="47"/>
      <c r="BR213" s="48"/>
      <c r="CC213" s="51"/>
      <c r="CD213" s="46"/>
      <c r="CE213" s="46"/>
      <c r="CF213" s="46"/>
      <c r="CG213" s="91"/>
    </row>
    <row r="214" spans="1:85" s="262" customFormat="1" ht="15" customHeight="1" x14ac:dyDescent="0.2">
      <c r="N214" s="263"/>
      <c r="O214" s="263"/>
      <c r="S214" s="263"/>
      <c r="T214" s="263"/>
      <c r="X214" s="263"/>
      <c r="Y214" s="263"/>
      <c r="AC214" s="263"/>
      <c r="AD214" s="263"/>
      <c r="AH214" s="263"/>
      <c r="AI214" s="263"/>
      <c r="AM214" s="263"/>
      <c r="AN214" s="263"/>
      <c r="AR214" s="263"/>
      <c r="AS214" s="263"/>
    </row>
    <row r="215" spans="1:85" s="262" customFormat="1" ht="15" customHeight="1" x14ac:dyDescent="0.2">
      <c r="N215" s="263"/>
      <c r="O215" s="263"/>
      <c r="S215" s="263"/>
      <c r="T215" s="263"/>
      <c r="X215" s="263"/>
      <c r="Y215" s="263"/>
      <c r="AC215" s="263"/>
      <c r="AD215" s="263"/>
      <c r="AH215" s="263"/>
      <c r="AI215" s="263"/>
      <c r="AM215" s="263"/>
      <c r="AN215" s="263"/>
      <c r="AR215" s="263"/>
      <c r="AS215" s="263"/>
    </row>
    <row r="216" spans="1:85" s="262" customFormat="1" ht="15" customHeight="1" x14ac:dyDescent="0.2"/>
    <row r="217" spans="1:85" s="262" customFormat="1" ht="15" customHeight="1" thickBot="1" x14ac:dyDescent="0.25"/>
    <row r="218" spans="1:85" s="16" customFormat="1" ht="15" customHeight="1" x14ac:dyDescent="0.2">
      <c r="A218" s="13"/>
      <c r="B218" s="9"/>
      <c r="C218" s="9"/>
      <c r="D218" s="9"/>
      <c r="E218" s="14"/>
      <c r="F218" s="12"/>
      <c r="G218" s="9"/>
      <c r="H218" s="10"/>
      <c r="I218" s="10"/>
      <c r="J218" s="13"/>
      <c r="K218" s="12"/>
      <c r="L218" s="13"/>
      <c r="M218" s="10"/>
      <c r="N218" s="10"/>
      <c r="O218" s="11"/>
      <c r="P218" s="12"/>
      <c r="Q218" s="13"/>
      <c r="R218" s="10"/>
      <c r="S218" s="10"/>
      <c r="T218" s="10"/>
      <c r="U218" s="12"/>
      <c r="V218" s="13"/>
      <c r="W218" s="10"/>
      <c r="X218" s="10"/>
      <c r="Y218" s="10"/>
      <c r="Z218" s="15"/>
      <c r="AA218" s="9"/>
      <c r="AB218" s="9"/>
      <c r="AC218" s="9"/>
      <c r="AD218" s="9"/>
      <c r="AE218" s="12"/>
      <c r="AF218" s="13"/>
      <c r="AG218" s="9"/>
      <c r="AH218" s="9"/>
      <c r="AI218" s="10"/>
      <c r="AJ218" s="12"/>
      <c r="AK218" s="13"/>
      <c r="AL218" s="10"/>
      <c r="AM218" s="10"/>
      <c r="AN218" s="14"/>
    </row>
    <row r="219" spans="1:85" s="16" customFormat="1" ht="15" customHeight="1" x14ac:dyDescent="0.2">
      <c r="A219" s="21"/>
      <c r="B219" s="23" t="s">
        <v>553</v>
      </c>
      <c r="C219" s="24" t="s">
        <v>66</v>
      </c>
      <c r="E219" s="29"/>
      <c r="F219" s="20"/>
      <c r="H219" s="62" t="s">
        <v>554</v>
      </c>
      <c r="I219" s="63" t="s">
        <v>3</v>
      </c>
      <c r="J219" s="21"/>
      <c r="K219" s="20"/>
      <c r="L219" s="222"/>
      <c r="M219" s="159" t="s">
        <v>104</v>
      </c>
      <c r="N219" s="160" t="s">
        <v>61</v>
      </c>
      <c r="O219" s="25"/>
      <c r="P219" s="165"/>
      <c r="Q219" s="103"/>
      <c r="R219" s="62" t="s">
        <v>555</v>
      </c>
      <c r="S219" s="63" t="s">
        <v>15</v>
      </c>
      <c r="T219" s="63"/>
      <c r="U219" s="20"/>
      <c r="V219" s="21"/>
      <c r="W219" s="62" t="s">
        <v>456</v>
      </c>
      <c r="X219" s="63" t="s">
        <v>89</v>
      </c>
      <c r="Y219" s="63"/>
      <c r="Z219" s="40"/>
      <c r="AA219" s="21"/>
      <c r="AB219" s="30" t="s">
        <v>556</v>
      </c>
      <c r="AC219" s="31" t="s">
        <v>557</v>
      </c>
      <c r="AD219" s="21"/>
      <c r="AE219" s="20"/>
      <c r="AF219" s="222"/>
      <c r="AG219" s="30" t="s">
        <v>558</v>
      </c>
      <c r="AH219" s="31" t="s">
        <v>66</v>
      </c>
      <c r="AI219" s="221"/>
      <c r="AJ219" s="20"/>
      <c r="AK219" s="222"/>
      <c r="AL219" s="23" t="s">
        <v>559</v>
      </c>
      <c r="AM219" s="24" t="s">
        <v>560</v>
      </c>
      <c r="AN219" s="29"/>
    </row>
    <row r="220" spans="1:85" s="16" customFormat="1" ht="15" customHeight="1" x14ac:dyDescent="0.2">
      <c r="A220" s="21"/>
      <c r="B220" s="24">
        <v>1832</v>
      </c>
      <c r="C220" s="24" t="s">
        <v>561</v>
      </c>
      <c r="D220" s="33">
        <f>SUM(1907-B220)</f>
        <v>75</v>
      </c>
      <c r="E220" s="29"/>
      <c r="F220" s="20"/>
      <c r="H220" s="27">
        <v>1837</v>
      </c>
      <c r="I220" s="38" t="s">
        <v>562</v>
      </c>
      <c r="J220" s="21">
        <v>63</v>
      </c>
      <c r="K220" s="20"/>
      <c r="L220" s="221"/>
      <c r="M220" s="162">
        <v>1849</v>
      </c>
      <c r="N220" s="166" t="s">
        <v>563</v>
      </c>
      <c r="O220" s="25">
        <v>51</v>
      </c>
      <c r="P220" s="167"/>
      <c r="Q220" s="66"/>
      <c r="R220" s="63">
        <v>1824</v>
      </c>
      <c r="S220" s="168" t="s">
        <v>564</v>
      </c>
      <c r="T220" s="45">
        <f>SUM(1900-R220)</f>
        <v>76</v>
      </c>
      <c r="U220" s="20"/>
      <c r="V220" s="21"/>
      <c r="W220" s="63">
        <v>1823</v>
      </c>
      <c r="X220" s="63" t="s">
        <v>565</v>
      </c>
      <c r="Y220" s="21">
        <f>SUM(1899-W220)</f>
        <v>76</v>
      </c>
      <c r="Z220" s="40"/>
      <c r="AA220" s="21"/>
      <c r="AB220" s="31">
        <v>1818</v>
      </c>
      <c r="AC220" s="31" t="s">
        <v>566</v>
      </c>
      <c r="AD220" s="21">
        <f>SUM(1897-AB220)</f>
        <v>79</v>
      </c>
      <c r="AE220" s="20"/>
      <c r="AF220" s="222"/>
      <c r="AG220" s="31">
        <v>1828</v>
      </c>
      <c r="AH220" s="39" t="s">
        <v>567</v>
      </c>
      <c r="AI220" s="222">
        <f>SUM(1901-AG220)</f>
        <v>73</v>
      </c>
      <c r="AJ220" s="20"/>
      <c r="AK220" s="222"/>
      <c r="AL220" s="24">
        <v>1919</v>
      </c>
      <c r="AM220" s="24" t="s">
        <v>568</v>
      </c>
      <c r="AN220" s="25">
        <v>3</v>
      </c>
    </row>
    <row r="221" spans="1:85" s="16" customFormat="1" ht="15" customHeight="1" x14ac:dyDescent="0.2">
      <c r="A221" s="45"/>
      <c r="B221" s="24"/>
      <c r="C221" s="24"/>
      <c r="D221" s="33"/>
      <c r="E221" s="29"/>
      <c r="F221" s="20"/>
      <c r="H221" s="53"/>
      <c r="I221" s="38"/>
      <c r="J221" s="45"/>
      <c r="K221" s="20"/>
      <c r="L221" s="221"/>
      <c r="M221" s="162"/>
      <c r="N221" s="166"/>
      <c r="O221" s="25"/>
      <c r="P221" s="167"/>
      <c r="Q221" s="66"/>
      <c r="R221" s="63"/>
      <c r="S221" s="168"/>
      <c r="T221" s="168"/>
      <c r="U221" s="20"/>
      <c r="V221" s="45"/>
      <c r="W221" s="63"/>
      <c r="X221" s="63"/>
      <c r="Y221" s="63"/>
      <c r="Z221" s="40"/>
      <c r="AA221" s="45"/>
      <c r="AB221" s="31"/>
      <c r="AC221" s="31"/>
      <c r="AD221" s="45"/>
      <c r="AE221" s="20"/>
      <c r="AF221" s="222"/>
      <c r="AG221" s="31"/>
      <c r="AH221" s="39"/>
      <c r="AI221" s="222"/>
      <c r="AJ221" s="20"/>
      <c r="AK221" s="222"/>
      <c r="AL221" s="24"/>
      <c r="AM221" s="24"/>
      <c r="AN221" s="29"/>
    </row>
    <row r="222" spans="1:85" s="16" customFormat="1" ht="15" customHeight="1" x14ac:dyDescent="0.2">
      <c r="A222" s="21"/>
      <c r="B222" s="27"/>
      <c r="C222" s="27"/>
      <c r="D222" s="27"/>
      <c r="E222" s="29"/>
      <c r="F222" s="20"/>
      <c r="H222" s="27"/>
      <c r="I222" s="27"/>
      <c r="J222" s="21"/>
      <c r="K222" s="20"/>
      <c r="M222" s="109" t="s">
        <v>104</v>
      </c>
      <c r="N222" s="114" t="s">
        <v>93</v>
      </c>
      <c r="O222" s="25"/>
      <c r="P222" s="96"/>
      <c r="Q222" s="21"/>
      <c r="R222" s="27"/>
      <c r="S222" s="38"/>
      <c r="T222" s="38"/>
      <c r="U222" s="20"/>
      <c r="V222" s="21"/>
      <c r="W222" s="63"/>
      <c r="X222" s="63"/>
      <c r="Y222" s="63"/>
      <c r="Z222" s="40"/>
      <c r="AA222" s="21"/>
      <c r="AB222" s="27"/>
      <c r="AC222" s="27"/>
      <c r="AD222" s="21"/>
      <c r="AE222" s="20"/>
      <c r="AF222" s="222"/>
      <c r="AG222" s="221"/>
      <c r="AH222" s="221"/>
      <c r="AI222" s="221"/>
      <c r="AJ222" s="20"/>
      <c r="AK222" s="222"/>
      <c r="AL222" s="221"/>
      <c r="AM222" s="221"/>
      <c r="AN222" s="29"/>
    </row>
    <row r="223" spans="1:85" s="16" customFormat="1" ht="15" customHeight="1" x14ac:dyDescent="0.2">
      <c r="A223" s="21"/>
      <c r="B223" s="62" t="s">
        <v>553</v>
      </c>
      <c r="C223" s="63" t="s">
        <v>10</v>
      </c>
      <c r="E223" s="29"/>
      <c r="F223" s="20"/>
      <c r="H223" s="27"/>
      <c r="I223" s="27"/>
      <c r="J223" s="21"/>
      <c r="K223" s="20"/>
      <c r="M223" s="169">
        <v>1848</v>
      </c>
      <c r="N223" s="170" t="s">
        <v>373</v>
      </c>
      <c r="O223" s="25">
        <v>73</v>
      </c>
      <c r="P223" s="40"/>
      <c r="Q223" s="21"/>
      <c r="R223" s="27"/>
      <c r="S223" s="27"/>
      <c r="T223" s="53"/>
      <c r="U223" s="20"/>
      <c r="V223" s="21"/>
      <c r="W223" s="27"/>
      <c r="X223" s="27"/>
      <c r="Y223" s="53"/>
      <c r="Z223" s="40"/>
      <c r="AA223" s="21"/>
      <c r="AB223" s="62" t="s">
        <v>556</v>
      </c>
      <c r="AC223" s="63" t="s">
        <v>74</v>
      </c>
      <c r="AD223" s="81"/>
      <c r="AE223" s="20"/>
      <c r="AF223" s="222"/>
      <c r="AG223" s="23" t="s">
        <v>558</v>
      </c>
      <c r="AH223" s="24" t="s">
        <v>313</v>
      </c>
      <c r="AJ223" s="20"/>
      <c r="AK223" s="222"/>
      <c r="AL223" s="221"/>
      <c r="AM223" s="221"/>
      <c r="AN223" s="29"/>
    </row>
    <row r="224" spans="1:85" s="16" customFormat="1" ht="15" customHeight="1" x14ac:dyDescent="0.2">
      <c r="A224" s="21"/>
      <c r="B224" s="63">
        <v>1823</v>
      </c>
      <c r="C224" s="63" t="s">
        <v>569</v>
      </c>
      <c r="D224" s="21">
        <f>SUM(1898-B224)</f>
        <v>75</v>
      </c>
      <c r="E224" s="29"/>
      <c r="F224" s="20"/>
      <c r="H224" s="27"/>
      <c r="I224" s="27"/>
      <c r="J224" s="21"/>
      <c r="K224" s="20"/>
      <c r="M224" s="221"/>
      <c r="N224" s="221"/>
      <c r="O224" s="29"/>
      <c r="P224" s="40"/>
      <c r="Q224" s="21"/>
      <c r="R224" s="27"/>
      <c r="S224" s="27"/>
      <c r="T224" s="53"/>
      <c r="U224" s="20"/>
      <c r="V224" s="21"/>
      <c r="W224" s="27"/>
      <c r="X224" s="27"/>
      <c r="Y224" s="53"/>
      <c r="Z224" s="40"/>
      <c r="AA224" s="21"/>
      <c r="AB224" s="63">
        <v>1807</v>
      </c>
      <c r="AC224" s="168" t="s">
        <v>570</v>
      </c>
      <c r="AD224" s="21">
        <f>SUM(1900-AB224)</f>
        <v>93</v>
      </c>
      <c r="AE224" s="20"/>
      <c r="AF224" s="222"/>
      <c r="AG224" s="24">
        <v>1832</v>
      </c>
      <c r="AH224" s="24" t="s">
        <v>571</v>
      </c>
      <c r="AI224" s="33">
        <f>SUM(1907-AG224)</f>
        <v>75</v>
      </c>
      <c r="AJ224" s="20"/>
      <c r="AK224" s="222"/>
      <c r="AL224" s="221"/>
      <c r="AM224" s="221"/>
      <c r="AN224" s="29"/>
    </row>
    <row r="225" spans="1:50" s="16" customFormat="1" ht="15" customHeight="1" thickBot="1" x14ac:dyDescent="0.25">
      <c r="A225" s="50"/>
      <c r="B225" s="171"/>
      <c r="C225" s="171"/>
      <c r="D225" s="50"/>
      <c r="E225" s="91"/>
      <c r="F225" s="51"/>
      <c r="G225" s="46"/>
      <c r="H225" s="47"/>
      <c r="I225" s="47"/>
      <c r="J225" s="50"/>
      <c r="K225" s="51"/>
      <c r="L225" s="46"/>
      <c r="M225" s="47"/>
      <c r="N225" s="47"/>
      <c r="O225" s="48"/>
      <c r="P225" s="49"/>
      <c r="Q225" s="50"/>
      <c r="R225" s="47"/>
      <c r="S225" s="47"/>
      <c r="T225" s="47"/>
      <c r="U225" s="51"/>
      <c r="V225" s="50"/>
      <c r="W225" s="47"/>
      <c r="X225" s="47"/>
      <c r="Y225" s="47"/>
      <c r="Z225" s="49"/>
      <c r="AA225" s="50"/>
      <c r="AB225" s="46"/>
      <c r="AC225" s="46"/>
      <c r="AD225" s="46"/>
      <c r="AE225" s="51"/>
      <c r="AF225" s="50"/>
      <c r="AG225" s="203"/>
      <c r="AH225" s="203"/>
      <c r="AI225" s="261"/>
      <c r="AJ225" s="51"/>
      <c r="AK225" s="50"/>
      <c r="AL225" s="47"/>
      <c r="AM225" s="47"/>
      <c r="AN225" s="91"/>
    </row>
    <row r="226" spans="1:50" s="16" customFormat="1" ht="15" customHeight="1" x14ac:dyDescent="0.2">
      <c r="A226" s="13"/>
      <c r="B226" s="10"/>
      <c r="C226" s="10"/>
      <c r="D226" s="10"/>
      <c r="E226" s="14"/>
      <c r="F226" s="12"/>
      <c r="G226" s="13"/>
      <c r="H226" s="9"/>
      <c r="I226" s="9"/>
      <c r="J226" s="14"/>
      <c r="K226" s="12"/>
      <c r="L226" s="13"/>
      <c r="M226" s="10"/>
      <c r="N226" s="10"/>
      <c r="O226" s="11"/>
      <c r="AL226" s="221"/>
      <c r="AM226" s="221"/>
    </row>
    <row r="227" spans="1:50" s="16" customFormat="1" ht="15" customHeight="1" x14ac:dyDescent="0.2">
      <c r="A227" s="45"/>
      <c r="B227" s="23" t="s">
        <v>555</v>
      </c>
      <c r="C227" s="24" t="s">
        <v>74</v>
      </c>
      <c r="D227" s="24"/>
      <c r="E227" s="29"/>
      <c r="F227" s="40"/>
      <c r="G227" s="222"/>
      <c r="H227" s="23" t="s">
        <v>572</v>
      </c>
      <c r="I227" s="24" t="s">
        <v>15</v>
      </c>
      <c r="J227" s="25"/>
      <c r="K227" s="20"/>
      <c r="L227" s="222"/>
      <c r="M227" s="23" t="s">
        <v>573</v>
      </c>
      <c r="N227" s="24" t="s">
        <v>3</v>
      </c>
      <c r="O227" s="25"/>
      <c r="AM227" s="221"/>
      <c r="AN227" s="221"/>
    </row>
    <row r="228" spans="1:50" s="16" customFormat="1" ht="15" customHeight="1" x14ac:dyDescent="0.2">
      <c r="A228" s="45"/>
      <c r="B228" s="24">
        <v>1819</v>
      </c>
      <c r="C228" s="24" t="s">
        <v>574</v>
      </c>
      <c r="D228" s="33">
        <f>SUM(1913-B228)</f>
        <v>94</v>
      </c>
      <c r="E228" s="29"/>
      <c r="F228" s="40"/>
      <c r="G228" s="222"/>
      <c r="H228" s="24">
        <v>1826</v>
      </c>
      <c r="I228" s="24" t="s">
        <v>575</v>
      </c>
      <c r="J228" s="37">
        <f>SUM(1908-H228)</f>
        <v>82</v>
      </c>
      <c r="K228" s="20"/>
      <c r="L228" s="222"/>
      <c r="M228" s="24">
        <v>1861</v>
      </c>
      <c r="N228" s="24" t="s">
        <v>576</v>
      </c>
      <c r="O228" s="37">
        <f>SUM(1915-M228)</f>
        <v>54</v>
      </c>
      <c r="W228" s="222"/>
      <c r="X228" s="221"/>
      <c r="Y228" s="221"/>
    </row>
    <row r="229" spans="1:50" s="16" customFormat="1" ht="15" customHeight="1" x14ac:dyDescent="0.2">
      <c r="A229" s="45"/>
      <c r="B229" s="24"/>
      <c r="C229" s="24"/>
      <c r="D229" s="33"/>
      <c r="E229" s="29"/>
      <c r="F229" s="40"/>
      <c r="G229" s="222"/>
      <c r="H229" s="24"/>
      <c r="I229" s="24"/>
      <c r="J229" s="37"/>
      <c r="K229" s="20"/>
      <c r="L229" s="222"/>
      <c r="M229" s="24"/>
      <c r="N229" s="24"/>
      <c r="O229" s="37"/>
      <c r="AI229" s="221"/>
      <c r="AJ229" s="221"/>
      <c r="AN229" s="221"/>
      <c r="AO229" s="221"/>
      <c r="AS229" s="221"/>
      <c r="AT229" s="221"/>
    </row>
    <row r="230" spans="1:50" s="16" customFormat="1" ht="15" customHeight="1" x14ac:dyDescent="0.2">
      <c r="A230" s="45"/>
      <c r="B230" s="23" t="s">
        <v>555</v>
      </c>
      <c r="C230" s="24" t="s">
        <v>15</v>
      </c>
      <c r="D230" s="33"/>
      <c r="E230" s="29"/>
      <c r="F230" s="40"/>
      <c r="G230" s="222"/>
      <c r="H230" s="221"/>
      <c r="I230" s="221"/>
      <c r="J230" s="25"/>
      <c r="K230" s="20"/>
      <c r="L230" s="222"/>
      <c r="M230" s="221"/>
      <c r="N230" s="221"/>
      <c r="O230" s="25"/>
      <c r="AJ230" s="221"/>
      <c r="AN230" s="221"/>
      <c r="AO230" s="221"/>
      <c r="AS230" s="221"/>
      <c r="AT230" s="221"/>
    </row>
    <row r="231" spans="1:50" s="16" customFormat="1" ht="15" customHeight="1" x14ac:dyDescent="0.2">
      <c r="A231" s="45"/>
      <c r="B231" s="24"/>
      <c r="C231" s="24"/>
      <c r="D231" s="33"/>
      <c r="E231" s="29"/>
      <c r="F231" s="40"/>
      <c r="G231" s="222"/>
      <c r="H231" s="23" t="s">
        <v>572</v>
      </c>
      <c r="I231" s="24" t="s">
        <v>4</v>
      </c>
      <c r="J231" s="25"/>
      <c r="K231" s="20"/>
      <c r="L231" s="222"/>
      <c r="M231" s="221"/>
      <c r="N231" s="221"/>
      <c r="O231" s="25"/>
      <c r="AJ231" s="221"/>
      <c r="AN231" s="221"/>
      <c r="AO231" s="221"/>
      <c r="AS231" s="221"/>
      <c r="AT231" s="221"/>
    </row>
    <row r="232" spans="1:50" s="16" customFormat="1" ht="15" customHeight="1" x14ac:dyDescent="0.2">
      <c r="A232" s="45"/>
      <c r="B232" s="53"/>
      <c r="C232" s="53"/>
      <c r="D232" s="45"/>
      <c r="E232" s="29"/>
      <c r="F232" s="40"/>
      <c r="G232" s="222"/>
      <c r="H232" s="24">
        <v>1816</v>
      </c>
      <c r="I232" s="24" t="s">
        <v>577</v>
      </c>
      <c r="J232" s="37">
        <f>SUM(1908-H232)</f>
        <v>92</v>
      </c>
      <c r="K232" s="20"/>
      <c r="L232" s="222"/>
      <c r="M232" s="221"/>
      <c r="N232" s="221"/>
      <c r="O232" s="25"/>
    </row>
    <row r="233" spans="1:50" s="16" customFormat="1" ht="15" customHeight="1" thickBot="1" x14ac:dyDescent="0.25">
      <c r="A233" s="46"/>
      <c r="B233" s="46"/>
      <c r="C233" s="46"/>
      <c r="D233" s="47"/>
      <c r="E233" s="91"/>
      <c r="F233" s="51"/>
      <c r="G233" s="46"/>
      <c r="H233" s="47"/>
      <c r="I233" s="47"/>
      <c r="J233" s="91"/>
      <c r="K233" s="51"/>
      <c r="L233" s="50"/>
      <c r="M233" s="47"/>
      <c r="N233" s="47"/>
      <c r="O233" s="48"/>
    </row>
    <row r="234" spans="1:50" s="16" customFormat="1" ht="15" customHeight="1" x14ac:dyDescent="0.2">
      <c r="A234" s="12"/>
      <c r="B234" s="9"/>
      <c r="C234" s="9"/>
      <c r="D234" s="9"/>
      <c r="E234" s="14"/>
      <c r="F234" s="15"/>
      <c r="G234" s="9"/>
      <c r="H234" s="10"/>
      <c r="I234" s="10"/>
      <c r="J234" s="11"/>
      <c r="K234" s="94"/>
      <c r="L234" s="9"/>
      <c r="M234" s="9"/>
      <c r="N234" s="9"/>
      <c r="O234" s="10"/>
      <c r="P234" s="12"/>
      <c r="Q234" s="9"/>
      <c r="R234" s="13"/>
      <c r="S234" s="13"/>
      <c r="T234" s="11"/>
      <c r="U234" s="12"/>
      <c r="V234" s="9"/>
      <c r="W234" s="9"/>
      <c r="X234" s="9"/>
      <c r="Y234" s="9"/>
      <c r="Z234" s="12"/>
      <c r="AA234" s="9"/>
      <c r="AB234" s="9"/>
      <c r="AC234" s="9"/>
      <c r="AD234" s="14"/>
    </row>
    <row r="235" spans="1:50" s="16" customFormat="1" ht="15" customHeight="1" x14ac:dyDescent="0.2">
      <c r="A235" s="20"/>
      <c r="E235" s="29"/>
      <c r="F235" s="28"/>
      <c r="H235" s="30" t="s">
        <v>429</v>
      </c>
      <c r="I235" s="31" t="s">
        <v>15</v>
      </c>
      <c r="J235" s="25"/>
      <c r="K235" s="96"/>
      <c r="O235" s="221"/>
      <c r="P235" s="20"/>
      <c r="R235" s="30" t="s">
        <v>579</v>
      </c>
      <c r="S235" s="31" t="s">
        <v>416</v>
      </c>
      <c r="T235" s="259"/>
      <c r="U235" s="20"/>
      <c r="V235" s="222"/>
      <c r="W235" s="78" t="s">
        <v>297</v>
      </c>
      <c r="X235" s="76" t="s">
        <v>331</v>
      </c>
      <c r="Y235" s="222"/>
      <c r="Z235" s="20"/>
      <c r="AA235" s="222"/>
      <c r="AB235" s="221"/>
      <c r="AC235" s="221"/>
      <c r="AD235" s="25"/>
    </row>
    <row r="236" spans="1:50" s="16" customFormat="1" ht="15" customHeight="1" x14ac:dyDescent="0.2">
      <c r="A236" s="20"/>
      <c r="B236" s="16" t="s">
        <v>726</v>
      </c>
      <c r="E236" s="29"/>
      <c r="F236" s="28"/>
      <c r="H236" s="221">
        <v>1834</v>
      </c>
      <c r="I236" s="38" t="s">
        <v>507</v>
      </c>
      <c r="J236" s="25">
        <v>53</v>
      </c>
      <c r="K236" s="96"/>
      <c r="M236" s="62" t="s">
        <v>578</v>
      </c>
      <c r="N236" s="63" t="s">
        <v>63</v>
      </c>
      <c r="O236" s="222"/>
      <c r="P236" s="20"/>
      <c r="R236" s="31">
        <v>1834</v>
      </c>
      <c r="S236" s="39" t="s">
        <v>581</v>
      </c>
      <c r="T236" s="25">
        <f>SUM(1902 -R236)</f>
        <v>68</v>
      </c>
      <c r="U236" s="20"/>
      <c r="V236" s="222"/>
      <c r="W236" s="147">
        <v>1871</v>
      </c>
      <c r="X236" s="66" t="s">
        <v>582</v>
      </c>
      <c r="Y236" s="222">
        <v>57</v>
      </c>
      <c r="Z236" s="20"/>
      <c r="AA236" s="222"/>
      <c r="AB236" s="23" t="s">
        <v>584</v>
      </c>
      <c r="AC236" s="24" t="s">
        <v>17</v>
      </c>
      <c r="AD236" s="29"/>
    </row>
    <row r="237" spans="1:50" s="16" customFormat="1" ht="15" customHeight="1" x14ac:dyDescent="0.2">
      <c r="A237" s="20"/>
      <c r="E237" s="29"/>
      <c r="F237" s="28"/>
      <c r="H237" s="62" t="s">
        <v>429</v>
      </c>
      <c r="I237" s="24" t="s">
        <v>163</v>
      </c>
      <c r="J237" s="25"/>
      <c r="K237" s="96"/>
      <c r="M237" s="63">
        <v>1850</v>
      </c>
      <c r="N237" s="63" t="s">
        <v>580</v>
      </c>
      <c r="O237" s="222">
        <v>41</v>
      </c>
      <c r="P237" s="20"/>
      <c r="R237" s="31"/>
      <c r="S237" s="39"/>
      <c r="T237" s="260"/>
      <c r="U237" s="20"/>
      <c r="V237" s="222"/>
      <c r="W237" s="147"/>
      <c r="X237" s="66"/>
      <c r="Y237" s="222"/>
      <c r="Z237" s="20"/>
      <c r="AA237" s="222"/>
      <c r="AB237" s="23"/>
      <c r="AC237" s="24"/>
      <c r="AD237" s="29"/>
    </row>
    <row r="238" spans="1:50" s="16" customFormat="1" ht="15" customHeight="1" x14ac:dyDescent="0.2">
      <c r="A238" s="20"/>
      <c r="E238" s="29"/>
      <c r="F238" s="28"/>
      <c r="H238" s="221">
        <v>1858</v>
      </c>
      <c r="I238" s="38" t="s">
        <v>518</v>
      </c>
      <c r="J238" s="25">
        <v>35</v>
      </c>
      <c r="K238" s="96"/>
      <c r="M238" s="63"/>
      <c r="N238" s="63"/>
      <c r="O238" s="63"/>
      <c r="P238" s="20"/>
      <c r="R238" s="222"/>
      <c r="S238" s="221"/>
      <c r="T238" s="67"/>
      <c r="U238" s="20"/>
      <c r="V238" s="222"/>
      <c r="W238" s="222"/>
      <c r="X238" s="222"/>
      <c r="Y238" s="222"/>
      <c r="Z238" s="20"/>
      <c r="AA238" s="222"/>
      <c r="AB238" s="24">
        <v>1894</v>
      </c>
      <c r="AC238" s="24" t="s">
        <v>585</v>
      </c>
      <c r="AD238" s="37">
        <f>SUM(1918-AB238)</f>
        <v>24</v>
      </c>
    </row>
    <row r="239" spans="1:50" s="16" customFormat="1" ht="15" customHeight="1" x14ac:dyDescent="0.2">
      <c r="A239" s="20"/>
      <c r="E239" s="29"/>
      <c r="F239" s="28"/>
      <c r="H239" s="221"/>
      <c r="I239" s="221"/>
      <c r="J239" s="25"/>
      <c r="K239" s="96"/>
      <c r="P239" s="20"/>
      <c r="Q239" s="60"/>
      <c r="R239" s="222"/>
      <c r="S239" s="221"/>
      <c r="T239" s="67"/>
      <c r="U239" s="20"/>
      <c r="V239" s="222"/>
      <c r="W239" s="17" t="s">
        <v>297</v>
      </c>
      <c r="X239" s="18" t="s">
        <v>586</v>
      </c>
      <c r="Y239" s="222"/>
      <c r="Z239" s="20"/>
      <c r="AA239" s="222"/>
      <c r="AB239" s="221"/>
      <c r="AC239" s="221"/>
      <c r="AD239" s="25"/>
    </row>
    <row r="240" spans="1:50" s="16" customFormat="1" ht="15" customHeight="1" x14ac:dyDescent="0.2">
      <c r="A240" s="20"/>
      <c r="E240" s="29"/>
      <c r="F240" s="28"/>
      <c r="H240" s="221"/>
      <c r="I240" s="221"/>
      <c r="J240" s="25"/>
      <c r="K240" s="96"/>
      <c r="P240" s="20"/>
      <c r="Q240" s="60"/>
      <c r="R240" s="222"/>
      <c r="S240" s="221"/>
      <c r="T240" s="67"/>
      <c r="U240" s="20"/>
      <c r="V240" s="222"/>
      <c r="W240" s="18">
        <v>1905</v>
      </c>
      <c r="X240" s="18" t="s">
        <v>588</v>
      </c>
      <c r="Y240" s="33">
        <f>SUM(1908-W240)</f>
        <v>3</v>
      </c>
      <c r="Z240" s="20"/>
      <c r="AA240" s="222"/>
      <c r="AB240" s="221"/>
      <c r="AC240" s="221"/>
      <c r="AD240" s="25"/>
      <c r="AV240" s="221"/>
      <c r="AW240" s="221"/>
      <c r="AX240" s="222"/>
    </row>
    <row r="241" spans="1:61" s="16" customFormat="1" ht="15" customHeight="1" x14ac:dyDescent="0.2">
      <c r="A241" s="20"/>
      <c r="E241" s="29"/>
      <c r="F241" s="20"/>
      <c r="H241" s="221"/>
      <c r="I241" s="221"/>
      <c r="J241" s="25"/>
      <c r="K241" s="96"/>
      <c r="P241" s="96"/>
      <c r="T241" s="29"/>
      <c r="U241" s="20"/>
      <c r="X241" s="221"/>
      <c r="Y241" s="221"/>
      <c r="Z241" s="20"/>
      <c r="AA241" s="222"/>
      <c r="AB241" s="221"/>
      <c r="AC241" s="221"/>
      <c r="AD241" s="25"/>
    </row>
    <row r="242" spans="1:61" s="16" customFormat="1" ht="15" customHeight="1" thickBot="1" x14ac:dyDescent="0.25">
      <c r="A242" s="51"/>
      <c r="B242" s="46"/>
      <c r="C242" s="46"/>
      <c r="D242" s="46"/>
      <c r="E242" s="91"/>
      <c r="F242" s="51"/>
      <c r="G242" s="46"/>
      <c r="H242" s="203"/>
      <c r="I242" s="47"/>
      <c r="J242" s="48"/>
      <c r="K242" s="99"/>
      <c r="L242" s="46"/>
      <c r="M242" s="46"/>
      <c r="N242" s="46"/>
      <c r="O242" s="46"/>
      <c r="P242" s="99"/>
      <c r="Q242" s="46"/>
      <c r="R242" s="46"/>
      <c r="S242" s="46"/>
      <c r="T242" s="91"/>
      <c r="U242" s="51"/>
      <c r="V242" s="46"/>
      <c r="W242" s="46"/>
      <c r="X242" s="46"/>
      <c r="Y242" s="46"/>
      <c r="Z242" s="51"/>
      <c r="AA242" s="46"/>
      <c r="AB242" s="46"/>
      <c r="AC242" s="46"/>
      <c r="AD242" s="91"/>
    </row>
    <row r="243" spans="1:61" s="16" customFormat="1" ht="15" customHeight="1" x14ac:dyDescent="0.2">
      <c r="A243" s="139"/>
      <c r="B243" s="140"/>
      <c r="C243" s="9"/>
      <c r="D243" s="9"/>
      <c r="E243" s="9"/>
      <c r="F243" s="12"/>
      <c r="G243" s="10"/>
      <c r="H243" s="10"/>
      <c r="I243" s="13"/>
      <c r="J243" s="9"/>
      <c r="K243" s="94"/>
      <c r="L243" s="110"/>
      <c r="M243" s="9"/>
      <c r="N243" s="9"/>
      <c r="O243" s="14"/>
      <c r="P243" s="96"/>
      <c r="R243" s="221"/>
      <c r="T243" s="29"/>
    </row>
    <row r="244" spans="1:61" s="16" customFormat="1" ht="15" customHeight="1" x14ac:dyDescent="0.2">
      <c r="A244" s="134"/>
      <c r="B244" s="30" t="s">
        <v>589</v>
      </c>
      <c r="C244" s="31" t="s">
        <v>66</v>
      </c>
      <c r="D244" s="221"/>
      <c r="F244" s="20"/>
      <c r="G244" s="221"/>
      <c r="H244" s="30" t="s">
        <v>590</v>
      </c>
      <c r="I244" s="31" t="s">
        <v>82</v>
      </c>
      <c r="J244" s="221"/>
      <c r="K244" s="96"/>
      <c r="M244" s="30" t="s">
        <v>591</v>
      </c>
      <c r="N244" s="31" t="s">
        <v>592</v>
      </c>
      <c r="O244" s="25"/>
      <c r="P244" s="96"/>
      <c r="R244" s="84" t="s">
        <v>593</v>
      </c>
      <c r="S244" s="88" t="s">
        <v>431</v>
      </c>
      <c r="T244" s="258"/>
      <c r="V244" s="222"/>
    </row>
    <row r="245" spans="1:61" s="16" customFormat="1" ht="15" customHeight="1" x14ac:dyDescent="0.2">
      <c r="A245" s="20"/>
      <c r="B245" s="31">
        <v>1857</v>
      </c>
      <c r="C245" s="39" t="s">
        <v>594</v>
      </c>
      <c r="D245" s="222">
        <v>46</v>
      </c>
      <c r="F245" s="20"/>
      <c r="G245" s="221"/>
      <c r="H245" s="31">
        <v>1805</v>
      </c>
      <c r="I245" s="31" t="s">
        <v>595</v>
      </c>
      <c r="J245" s="79">
        <v>83</v>
      </c>
      <c r="K245" s="96"/>
      <c r="M245" s="221">
        <v>1865</v>
      </c>
      <c r="N245" s="38" t="s">
        <v>596</v>
      </c>
      <c r="O245" s="25">
        <v>37</v>
      </c>
      <c r="P245" s="96"/>
      <c r="R245" s="88">
        <v>1820</v>
      </c>
      <c r="S245" s="172" t="s">
        <v>597</v>
      </c>
      <c r="T245" s="25">
        <f>SUM(1902 -R245)</f>
        <v>82</v>
      </c>
    </row>
    <row r="246" spans="1:61" s="16" customFormat="1" ht="15" customHeight="1" x14ac:dyDescent="0.2">
      <c r="A246" s="20"/>
      <c r="B246" s="31"/>
      <c r="C246" s="39"/>
      <c r="D246" s="221"/>
      <c r="F246" s="20"/>
      <c r="G246" s="221"/>
      <c r="H246" s="31"/>
      <c r="I246" s="31"/>
      <c r="J246" s="79"/>
      <c r="K246" s="96"/>
      <c r="M246" s="221"/>
      <c r="N246" s="38"/>
      <c r="O246" s="25"/>
      <c r="P246" s="96"/>
      <c r="R246" s="88"/>
      <c r="S246" s="172"/>
      <c r="T246" s="25"/>
      <c r="AK246" s="221"/>
      <c r="AL246" s="221"/>
      <c r="AM246" s="222"/>
      <c r="AP246" s="221"/>
      <c r="AQ246" s="221"/>
      <c r="AR246" s="222"/>
      <c r="AT246" s="222"/>
      <c r="AU246" s="60"/>
      <c r="BC246" s="222"/>
      <c r="BD246" s="221"/>
      <c r="BE246" s="221"/>
      <c r="BF246" s="222"/>
      <c r="BI246" s="221"/>
    </row>
    <row r="247" spans="1:61" s="16" customFormat="1" ht="15" customHeight="1" x14ac:dyDescent="0.2">
      <c r="A247" s="20"/>
      <c r="B247" s="31"/>
      <c r="C247" s="39"/>
      <c r="D247" s="221"/>
      <c r="F247" s="20"/>
      <c r="G247" s="221"/>
      <c r="H247" s="31"/>
      <c r="I247" s="31"/>
      <c r="J247" s="79"/>
      <c r="K247" s="96"/>
      <c r="M247" s="221"/>
      <c r="N247" s="38"/>
      <c r="O247" s="25"/>
      <c r="P247" s="96"/>
      <c r="R247" s="88"/>
      <c r="S247" s="172"/>
      <c r="T247" s="25"/>
    </row>
    <row r="248" spans="1:61" s="16" customFormat="1" ht="15" customHeight="1" x14ac:dyDescent="0.2">
      <c r="A248" s="20"/>
      <c r="C248" s="221"/>
      <c r="D248" s="221"/>
      <c r="F248" s="20"/>
      <c r="G248" s="221"/>
      <c r="H248" s="221"/>
      <c r="I248" s="222"/>
      <c r="K248" s="96"/>
      <c r="L248" s="221"/>
      <c r="M248" s="173"/>
      <c r="O248" s="29"/>
      <c r="P248" s="96"/>
      <c r="R248" s="34" t="s">
        <v>593</v>
      </c>
      <c r="S248" s="7" t="s">
        <v>312</v>
      </c>
      <c r="T248" s="25"/>
    </row>
    <row r="249" spans="1:61" s="16" customFormat="1" ht="15" customHeight="1" x14ac:dyDescent="0.2">
      <c r="A249" s="20"/>
      <c r="C249" s="221"/>
      <c r="D249" s="221"/>
      <c r="F249" s="20"/>
      <c r="G249" s="221"/>
      <c r="H249" s="221"/>
      <c r="I249" s="222"/>
      <c r="K249" s="96"/>
      <c r="L249" s="221"/>
      <c r="M249" s="222"/>
      <c r="O249" s="29"/>
      <c r="P249" s="96"/>
      <c r="R249" s="7">
        <v>1829</v>
      </c>
      <c r="S249" s="7" t="s">
        <v>598</v>
      </c>
      <c r="T249" s="37">
        <f>SUM(1909-R249)</f>
        <v>80</v>
      </c>
    </row>
    <row r="250" spans="1:61" s="16" customFormat="1" ht="15" customHeight="1" x14ac:dyDescent="0.2">
      <c r="A250" s="20"/>
      <c r="F250" s="20"/>
      <c r="K250" s="96"/>
      <c r="L250" s="221"/>
      <c r="M250" s="222"/>
      <c r="O250" s="29"/>
      <c r="P250" s="96"/>
      <c r="R250" s="221"/>
      <c r="S250" s="221"/>
      <c r="T250" s="25"/>
    </row>
    <row r="251" spans="1:61" s="16" customFormat="1" ht="15" customHeight="1" thickBot="1" x14ac:dyDescent="0.25">
      <c r="A251" s="99"/>
      <c r="B251" s="47"/>
      <c r="C251" s="47"/>
      <c r="D251" s="47"/>
      <c r="E251" s="50"/>
      <c r="F251" s="51"/>
      <c r="G251" s="46"/>
      <c r="H251" s="46"/>
      <c r="I251" s="46"/>
      <c r="J251" s="46"/>
      <c r="K251" s="51"/>
      <c r="L251" s="46"/>
      <c r="M251" s="50"/>
      <c r="N251" s="47"/>
      <c r="O251" s="74"/>
      <c r="P251" s="99"/>
      <c r="Q251" s="50"/>
      <c r="R251" s="59"/>
      <c r="S251" s="47"/>
      <c r="T251" s="74"/>
      <c r="U251" s="221"/>
    </row>
    <row r="252" spans="1:61" s="16" customFormat="1" ht="15" customHeight="1" x14ac:dyDescent="0.2">
      <c r="A252" s="139"/>
      <c r="B252" s="174"/>
      <c r="C252" s="10"/>
      <c r="D252" s="13"/>
      <c r="E252" s="14"/>
      <c r="F252" s="12"/>
      <c r="G252" s="9"/>
      <c r="H252" s="9"/>
      <c r="I252" s="9"/>
      <c r="J252" s="14"/>
      <c r="K252" s="12"/>
      <c r="L252" s="13"/>
      <c r="M252" s="10"/>
      <c r="N252" s="10"/>
      <c r="O252" s="93"/>
      <c r="P252" s="15"/>
      <c r="Q252" s="9"/>
      <c r="R252" s="10"/>
      <c r="S252" s="9"/>
      <c r="T252" s="14"/>
      <c r="U252" s="12"/>
      <c r="V252" s="9"/>
      <c r="W252" s="10"/>
      <c r="X252" s="10"/>
      <c r="Y252" s="11"/>
      <c r="Z252" s="12"/>
      <c r="AA252" s="9"/>
      <c r="AB252" s="9"/>
      <c r="AC252" s="13"/>
      <c r="AD252" s="93"/>
      <c r="AE252" s="94"/>
      <c r="AF252" s="9"/>
      <c r="AG252" s="9"/>
      <c r="AH252" s="9"/>
      <c r="AI252" s="14"/>
      <c r="AJ252" s="94"/>
      <c r="AK252" s="10"/>
      <c r="AL252" s="13"/>
      <c r="AM252" s="9"/>
      <c r="AN252" s="14"/>
      <c r="AO252" s="221"/>
      <c r="AP252" s="23"/>
      <c r="AQ252" s="7"/>
      <c r="AT252" s="60"/>
      <c r="BB252" s="221"/>
      <c r="BC252" s="221"/>
      <c r="BD252" s="222"/>
    </row>
    <row r="253" spans="1:61" s="16" customFormat="1" ht="15" customHeight="1" x14ac:dyDescent="0.2">
      <c r="A253" s="20"/>
      <c r="B253" s="62" t="s">
        <v>599</v>
      </c>
      <c r="C253" s="63" t="s">
        <v>105</v>
      </c>
      <c r="D253" s="222"/>
      <c r="E253" s="29"/>
      <c r="F253" s="20"/>
      <c r="J253" s="29"/>
      <c r="K253" s="20"/>
      <c r="L253" s="222"/>
      <c r="M253" s="175" t="s">
        <v>600</v>
      </c>
      <c r="N253" s="176" t="s">
        <v>87</v>
      </c>
      <c r="O253" s="226"/>
      <c r="P253" s="96"/>
      <c r="R253" s="178" t="s">
        <v>452</v>
      </c>
      <c r="S253" s="179" t="s">
        <v>601</v>
      </c>
      <c r="T253" s="164"/>
      <c r="U253" s="20"/>
      <c r="W253" s="180" t="s">
        <v>602</v>
      </c>
      <c r="X253" s="181" t="s">
        <v>89</v>
      </c>
      <c r="Y253" s="254"/>
      <c r="Z253" s="20"/>
      <c r="AB253" s="105" t="s">
        <v>603</v>
      </c>
      <c r="AC253" s="106" t="s">
        <v>604</v>
      </c>
      <c r="AD253" s="29"/>
      <c r="AE253" s="20"/>
      <c r="AG253" s="62" t="s">
        <v>605</v>
      </c>
      <c r="AH253" s="63" t="s">
        <v>606</v>
      </c>
      <c r="AI253" s="29"/>
      <c r="AJ253" s="96"/>
      <c r="AL253" s="34" t="s">
        <v>605</v>
      </c>
      <c r="AM253" s="7" t="s">
        <v>3</v>
      </c>
      <c r="AN253" s="29"/>
      <c r="AO253" s="221"/>
      <c r="AP253" s="66"/>
      <c r="AT253" s="60"/>
    </row>
    <row r="254" spans="1:61" s="16" customFormat="1" ht="15" customHeight="1" x14ac:dyDescent="0.2">
      <c r="A254" s="134"/>
      <c r="B254" s="63">
        <v>1828</v>
      </c>
      <c r="C254" s="63" t="s">
        <v>608</v>
      </c>
      <c r="D254" s="222">
        <f>SUM(1885-B254)</f>
        <v>57</v>
      </c>
      <c r="E254" s="29"/>
      <c r="F254" s="20"/>
      <c r="J254" s="29"/>
      <c r="K254" s="20"/>
      <c r="L254" s="222"/>
      <c r="M254" s="182">
        <v>1884</v>
      </c>
      <c r="N254" s="183" t="s">
        <v>609</v>
      </c>
      <c r="O254" s="25">
        <v>20</v>
      </c>
      <c r="P254" s="96"/>
      <c r="R254" s="179">
        <v>1890</v>
      </c>
      <c r="S254" s="179" t="s">
        <v>610</v>
      </c>
      <c r="T254" s="25">
        <v>0</v>
      </c>
      <c r="U254" s="20"/>
      <c r="W254" s="181" t="s">
        <v>611</v>
      </c>
      <c r="X254" s="181" t="s">
        <v>612</v>
      </c>
      <c r="Y254" s="25">
        <v>35</v>
      </c>
      <c r="Z254" s="20"/>
      <c r="AB254" s="184">
        <v>1854</v>
      </c>
      <c r="AC254" s="184" t="s">
        <v>613</v>
      </c>
      <c r="AD254" s="25">
        <v>35</v>
      </c>
      <c r="AE254" s="20"/>
      <c r="AG254" s="63">
        <v>1862</v>
      </c>
      <c r="AH254" s="168" t="s">
        <v>738</v>
      </c>
      <c r="AI254" s="25">
        <v>38</v>
      </c>
      <c r="AJ254" s="96"/>
      <c r="AL254" s="7">
        <v>1833</v>
      </c>
      <c r="AM254" s="70" t="s">
        <v>614</v>
      </c>
      <c r="AN254" s="37">
        <f>SUM(1906-AL254)</f>
        <v>73</v>
      </c>
      <c r="AO254" s="221"/>
      <c r="AP254" s="221"/>
      <c r="AT254" s="60"/>
    </row>
    <row r="255" spans="1:61" s="16" customFormat="1" ht="15" customHeight="1" x14ac:dyDescent="0.2">
      <c r="A255" s="134"/>
      <c r="B255" s="63"/>
      <c r="C255" s="63"/>
      <c r="D255" s="222"/>
      <c r="E255" s="29"/>
      <c r="F255" s="20"/>
      <c r="J255" s="29"/>
      <c r="K255" s="20"/>
      <c r="L255" s="222"/>
      <c r="M255" s="182"/>
      <c r="N255" s="183"/>
      <c r="O255" s="25"/>
      <c r="P255" s="96"/>
      <c r="R255" s="221"/>
      <c r="S255" s="179"/>
      <c r="T255" s="253"/>
      <c r="U255" s="255"/>
      <c r="V255" s="222"/>
      <c r="W255" s="221"/>
      <c r="Y255" s="254"/>
      <c r="Z255" s="256"/>
      <c r="AA255" s="181"/>
      <c r="AB255" s="222"/>
      <c r="AD255" s="67"/>
      <c r="AE255" s="257"/>
      <c r="AF255" s="184"/>
      <c r="AI255" s="29"/>
      <c r="AJ255" s="96"/>
      <c r="AK255" s="63"/>
      <c r="AL255" s="92"/>
      <c r="AM255" s="222"/>
      <c r="AN255" s="29"/>
      <c r="AO255" s="221"/>
      <c r="AP255" s="221"/>
      <c r="AQ255" s="7"/>
      <c r="AR255" s="70"/>
      <c r="AS255" s="33"/>
      <c r="AT255" s="60"/>
    </row>
    <row r="256" spans="1:61" s="16" customFormat="1" ht="15" customHeight="1" x14ac:dyDescent="0.2">
      <c r="A256" s="20"/>
      <c r="B256" s="23" t="s">
        <v>599</v>
      </c>
      <c r="C256" s="24" t="s">
        <v>54</v>
      </c>
      <c r="D256" s="222"/>
      <c r="E256" s="29"/>
      <c r="F256" s="20"/>
      <c r="J256" s="29"/>
      <c r="K256" s="20"/>
      <c r="L256" s="222"/>
      <c r="M256" s="186" t="s">
        <v>600</v>
      </c>
      <c r="N256" s="187" t="s">
        <v>406</v>
      </c>
      <c r="O256" s="25"/>
      <c r="P256" s="96"/>
      <c r="R256" s="221"/>
      <c r="S256" s="221"/>
      <c r="T256" s="25"/>
      <c r="U256" s="28"/>
      <c r="W256" s="221"/>
      <c r="Y256" s="29"/>
      <c r="Z256" s="20"/>
      <c r="AD256" s="67"/>
      <c r="AE256" s="96"/>
      <c r="AF256" s="222"/>
      <c r="AI256" s="29"/>
      <c r="AJ256" s="96"/>
      <c r="AK256" s="221"/>
      <c r="AL256" s="222"/>
      <c r="AN256" s="29"/>
      <c r="AO256" s="221"/>
      <c r="AP256" s="221"/>
      <c r="AQ256" s="221"/>
      <c r="AR256" s="222"/>
      <c r="AT256" s="60"/>
    </row>
    <row r="257" spans="1:72" s="16" customFormat="1" ht="15" customHeight="1" x14ac:dyDescent="0.2">
      <c r="A257" s="20"/>
      <c r="B257" s="24">
        <v>1830</v>
      </c>
      <c r="C257" s="24" t="s">
        <v>616</v>
      </c>
      <c r="D257" s="33">
        <f>SUM(1918-B257)</f>
        <v>88</v>
      </c>
      <c r="E257" s="29"/>
      <c r="F257" s="20"/>
      <c r="J257" s="29"/>
      <c r="K257" s="20"/>
      <c r="L257" s="222"/>
      <c r="M257" s="188">
        <v>1887</v>
      </c>
      <c r="N257" s="182" t="s">
        <v>617</v>
      </c>
      <c r="O257" s="25">
        <v>1</v>
      </c>
      <c r="P257" s="96"/>
      <c r="R257" s="221"/>
      <c r="S257" s="221"/>
      <c r="T257" s="25"/>
      <c r="U257" s="28"/>
      <c r="W257" s="221"/>
      <c r="X257" s="222"/>
      <c r="Y257" s="29"/>
      <c r="Z257" s="20"/>
      <c r="AD257" s="67"/>
      <c r="AE257" s="96"/>
      <c r="AF257" s="222"/>
      <c r="AI257" s="29"/>
      <c r="AJ257" s="96"/>
      <c r="AK257" s="221"/>
      <c r="AL257" s="222"/>
      <c r="AN257" s="29"/>
      <c r="AO257" s="221"/>
      <c r="AP257" s="221"/>
      <c r="AQ257" s="222"/>
      <c r="AS257" s="222"/>
      <c r="AT257" s="60"/>
    </row>
    <row r="258" spans="1:72" s="16" customFormat="1" ht="15" customHeight="1" x14ac:dyDescent="0.2">
      <c r="A258" s="20"/>
      <c r="B258" s="221"/>
      <c r="C258" s="221"/>
      <c r="D258" s="222"/>
      <c r="E258" s="29"/>
      <c r="F258" s="20"/>
      <c r="J258" s="29"/>
      <c r="K258" s="20"/>
      <c r="L258" s="222"/>
      <c r="M258" s="221"/>
      <c r="N258" s="221"/>
      <c r="O258" s="67"/>
      <c r="P258" s="28"/>
      <c r="Q258" s="60"/>
      <c r="R258" s="221"/>
      <c r="S258" s="221"/>
      <c r="T258" s="29"/>
      <c r="U258" s="20"/>
      <c r="W258" s="221"/>
      <c r="Y258" s="29"/>
      <c r="Z258" s="20"/>
      <c r="AD258" s="67"/>
      <c r="AE258" s="96"/>
      <c r="AI258" s="29"/>
      <c r="AJ258" s="96"/>
      <c r="AK258" s="221"/>
      <c r="AL258" s="222"/>
      <c r="AN258" s="29"/>
      <c r="AO258" s="221"/>
      <c r="AP258" s="221"/>
      <c r="AQ258" s="222"/>
      <c r="AS258" s="222"/>
      <c r="AT258" s="60"/>
    </row>
    <row r="259" spans="1:72" s="16" customFormat="1" ht="15" customHeight="1" x14ac:dyDescent="0.2">
      <c r="A259" s="20"/>
      <c r="E259" s="29"/>
      <c r="F259" s="20"/>
      <c r="J259" s="29"/>
      <c r="K259" s="20"/>
      <c r="L259" s="222"/>
      <c r="M259" s="221"/>
      <c r="N259" s="221"/>
      <c r="O259" s="67"/>
      <c r="P259" s="28"/>
      <c r="Q259" s="60"/>
      <c r="R259" s="221"/>
      <c r="S259" s="221"/>
      <c r="T259" s="29"/>
      <c r="U259" s="20"/>
      <c r="Y259" s="29"/>
      <c r="Z259" s="20"/>
      <c r="AD259" s="67"/>
      <c r="AE259" s="96"/>
      <c r="AF259" s="222"/>
      <c r="AI259" s="29"/>
      <c r="AJ259" s="96"/>
      <c r="AK259" s="221"/>
      <c r="AL259" s="222"/>
      <c r="AN259" s="29"/>
      <c r="AO259" s="221"/>
      <c r="AP259" s="221"/>
      <c r="AQ259" s="222"/>
      <c r="AS259" s="222"/>
      <c r="AT259" s="60"/>
      <c r="BB259" s="222"/>
      <c r="BC259" s="221"/>
      <c r="BD259" s="221"/>
      <c r="BE259" s="222"/>
    </row>
    <row r="260" spans="1:72" s="16" customFormat="1" ht="15" customHeight="1" thickBot="1" x14ac:dyDescent="0.25">
      <c r="A260" s="51"/>
      <c r="B260" s="46"/>
      <c r="C260" s="46"/>
      <c r="D260" s="46"/>
      <c r="E260" s="91"/>
      <c r="F260" s="51"/>
      <c r="G260" s="46"/>
      <c r="H260" s="46"/>
      <c r="I260" s="46"/>
      <c r="J260" s="91"/>
      <c r="K260" s="51"/>
      <c r="L260" s="46"/>
      <c r="M260" s="46"/>
      <c r="N260" s="46"/>
      <c r="O260" s="91"/>
      <c r="P260" s="51"/>
      <c r="Q260" s="46"/>
      <c r="R260" s="46"/>
      <c r="S260" s="46"/>
      <c r="T260" s="91"/>
      <c r="U260" s="51"/>
      <c r="V260" s="46"/>
      <c r="W260" s="46"/>
      <c r="X260" s="46"/>
      <c r="Y260" s="91"/>
      <c r="Z260" s="51"/>
      <c r="AA260" s="46"/>
      <c r="AB260" s="46"/>
      <c r="AC260" s="46"/>
      <c r="AD260" s="91"/>
      <c r="AE260" s="51"/>
      <c r="AF260" s="46"/>
      <c r="AG260" s="46"/>
      <c r="AH260" s="46"/>
      <c r="AI260" s="91"/>
      <c r="AJ260" s="51"/>
      <c r="AK260" s="46"/>
      <c r="AL260" s="46"/>
      <c r="AM260" s="46"/>
      <c r="AN260" s="91"/>
    </row>
    <row r="261" spans="1:72" s="16" customFormat="1" ht="15" customHeight="1" x14ac:dyDescent="0.2">
      <c r="A261" s="9"/>
      <c r="B261" s="9"/>
      <c r="C261" s="9"/>
      <c r="D261" s="9"/>
      <c r="E261" s="9"/>
      <c r="F261" s="12"/>
      <c r="G261" s="9"/>
      <c r="H261" s="9"/>
      <c r="I261" s="9"/>
      <c r="J261" s="14"/>
      <c r="K261" s="12"/>
      <c r="L261" s="13"/>
      <c r="M261" s="10"/>
      <c r="N261" s="10"/>
      <c r="O261" s="93"/>
      <c r="P261" s="61"/>
      <c r="Q261" s="10"/>
      <c r="R261" s="10"/>
      <c r="S261" s="10"/>
      <c r="T261" s="9"/>
      <c r="U261" s="12"/>
      <c r="V261" s="9"/>
      <c r="W261" s="9"/>
      <c r="X261" s="9"/>
      <c r="Y261" s="9"/>
      <c r="Z261" s="12"/>
      <c r="AA261" s="9"/>
      <c r="AB261" s="9"/>
      <c r="AC261" s="9"/>
      <c r="AD261" s="14"/>
    </row>
    <row r="262" spans="1:72" s="16" customFormat="1" ht="15" customHeight="1" x14ac:dyDescent="0.2">
      <c r="C262" s="62" t="s">
        <v>589</v>
      </c>
      <c r="D262" s="63" t="s">
        <v>618</v>
      </c>
      <c r="F262" s="20"/>
      <c r="J262" s="29"/>
      <c r="K262" s="20"/>
      <c r="M262" s="23" t="s">
        <v>589</v>
      </c>
      <c r="N262" s="24" t="s">
        <v>89</v>
      </c>
      <c r="O262" s="67"/>
      <c r="P262" s="96"/>
      <c r="Q262" s="27"/>
      <c r="U262" s="20"/>
      <c r="Z262" s="20"/>
      <c r="AB262" s="30" t="s">
        <v>620</v>
      </c>
      <c r="AC262" s="31" t="s">
        <v>8</v>
      </c>
      <c r="AD262" s="29"/>
      <c r="AH262" s="27"/>
      <c r="AI262" s="27"/>
      <c r="AJ262" s="21"/>
      <c r="AL262" s="21"/>
      <c r="AM262" s="60"/>
    </row>
    <row r="263" spans="1:72" s="16" customFormat="1" ht="15" customHeight="1" x14ac:dyDescent="0.2">
      <c r="C263" s="63">
        <v>1857</v>
      </c>
      <c r="D263" s="24" t="s">
        <v>621</v>
      </c>
      <c r="E263" s="222">
        <f>SUM(1923-C263)</f>
        <v>66</v>
      </c>
      <c r="F263" s="20"/>
      <c r="H263" s="23" t="s">
        <v>589</v>
      </c>
      <c r="I263" s="24" t="s">
        <v>619</v>
      </c>
      <c r="J263" s="25"/>
      <c r="K263" s="20"/>
      <c r="M263" s="221">
        <v>1883</v>
      </c>
      <c r="N263" s="24" t="s">
        <v>624</v>
      </c>
      <c r="O263" s="25">
        <v>30</v>
      </c>
      <c r="P263" s="96"/>
      <c r="Q263" s="27"/>
      <c r="U263" s="20"/>
      <c r="Z263" s="20"/>
      <c r="AB263" s="31">
        <v>1823</v>
      </c>
      <c r="AC263" s="38" t="s">
        <v>625</v>
      </c>
      <c r="AD263" s="25">
        <v>79</v>
      </c>
      <c r="AI263" s="27"/>
      <c r="AJ263" s="27"/>
      <c r="AN263" s="27"/>
      <c r="AO263" s="27"/>
      <c r="AZ263" s="27"/>
      <c r="BA263" s="27"/>
      <c r="BB263" s="27"/>
      <c r="BC263" s="21"/>
      <c r="BF263" s="27"/>
      <c r="BG263" s="27"/>
      <c r="BH263" s="21"/>
      <c r="BP263" s="60"/>
    </row>
    <row r="264" spans="1:72" s="16" customFormat="1" ht="15" customHeight="1" x14ac:dyDescent="0.2">
      <c r="B264" s="63"/>
      <c r="C264" s="24"/>
      <c r="D264" s="53"/>
      <c r="E264" s="222"/>
      <c r="F264" s="20"/>
      <c r="H264" s="24" t="s">
        <v>622</v>
      </c>
      <c r="I264" s="24" t="s">
        <v>623</v>
      </c>
      <c r="J264" s="25">
        <v>30</v>
      </c>
      <c r="K264" s="20"/>
      <c r="M264" s="221"/>
      <c r="N264" s="24"/>
      <c r="O264" s="25"/>
      <c r="P264" s="96"/>
      <c r="Q264" s="53"/>
      <c r="U264" s="20"/>
      <c r="Z264" s="20"/>
      <c r="AB264" s="221"/>
      <c r="AC264" s="31"/>
      <c r="AD264" s="100"/>
      <c r="AE264" s="222"/>
      <c r="AI264" s="27"/>
      <c r="AJ264" s="27"/>
      <c r="AN264" s="27"/>
      <c r="AO264" s="27"/>
      <c r="BF264" s="27"/>
      <c r="BG264" s="27"/>
      <c r="BH264" s="21"/>
      <c r="BO264" s="21"/>
      <c r="BP264" s="60"/>
    </row>
    <row r="265" spans="1:72" s="16" customFormat="1" ht="15" customHeight="1" x14ac:dyDescent="0.2">
      <c r="E265" s="222"/>
      <c r="F265" s="20"/>
      <c r="H265" s="24"/>
      <c r="I265" s="24"/>
      <c r="J265" s="25"/>
      <c r="K265" s="20"/>
      <c r="M265" s="221"/>
      <c r="N265" s="221"/>
      <c r="O265" s="25"/>
      <c r="P265" s="96"/>
      <c r="Q265" s="27"/>
      <c r="U265" s="20"/>
      <c r="Z265" s="20"/>
      <c r="AB265" s="221"/>
      <c r="AC265" s="221"/>
      <c r="AD265" s="25"/>
      <c r="AI265" s="53"/>
      <c r="AJ265" s="53"/>
      <c r="AN265" s="53"/>
      <c r="AO265" s="53"/>
      <c r="BF265" s="53"/>
      <c r="BG265" s="53"/>
      <c r="BH265" s="45"/>
      <c r="BO265" s="45"/>
      <c r="BP265" s="60"/>
    </row>
    <row r="266" spans="1:72" s="16" customFormat="1" ht="15" customHeight="1" x14ac:dyDescent="0.2">
      <c r="E266" s="222"/>
      <c r="F266" s="20"/>
      <c r="H266" s="221"/>
      <c r="I266" s="221"/>
      <c r="J266" s="25"/>
      <c r="K266" s="20"/>
      <c r="M266" s="221"/>
      <c r="N266" s="221"/>
      <c r="O266" s="25"/>
      <c r="P266" s="96"/>
      <c r="Q266" s="27"/>
      <c r="U266" s="20"/>
      <c r="Z266" s="20"/>
      <c r="AB266" s="221"/>
      <c r="AC266" s="221"/>
      <c r="AD266" s="25"/>
      <c r="AJ266" s="27"/>
      <c r="AK266" s="27"/>
      <c r="AO266" s="27"/>
      <c r="AP266" s="27"/>
      <c r="BG266" s="27"/>
      <c r="BH266" s="27"/>
      <c r="BI266" s="21"/>
      <c r="BP266" s="21"/>
      <c r="BQ266" s="60"/>
      <c r="BT266" s="27"/>
    </row>
    <row r="267" spans="1:72" s="16" customFormat="1" ht="15" customHeight="1" x14ac:dyDescent="0.2">
      <c r="B267" s="27"/>
      <c r="C267" s="27"/>
      <c r="E267" s="222"/>
      <c r="F267" s="20"/>
      <c r="H267" s="221"/>
      <c r="I267" s="221"/>
      <c r="J267" s="25"/>
      <c r="K267" s="20"/>
      <c r="M267" s="221"/>
      <c r="N267" s="221"/>
      <c r="O267" s="25"/>
      <c r="P267" s="96"/>
      <c r="Q267" s="27"/>
      <c r="U267" s="20"/>
      <c r="Z267" s="20"/>
      <c r="AB267" s="221"/>
      <c r="AC267" s="221"/>
      <c r="AD267" s="25"/>
    </row>
    <row r="268" spans="1:72" s="16" customFormat="1" ht="15" customHeight="1" x14ac:dyDescent="0.2">
      <c r="A268" s="221"/>
      <c r="B268" s="221"/>
      <c r="C268" s="221"/>
      <c r="D268" s="221"/>
      <c r="E268" s="222"/>
      <c r="F268" s="20"/>
      <c r="H268" s="221"/>
      <c r="I268" s="221"/>
      <c r="J268" s="25"/>
      <c r="K268" s="20"/>
      <c r="L268" s="222"/>
      <c r="M268" s="221"/>
      <c r="N268" s="221"/>
      <c r="O268" s="67"/>
      <c r="P268" s="40"/>
      <c r="Q268" s="221"/>
      <c r="R268" s="221"/>
      <c r="S268" s="221"/>
      <c r="U268" s="20"/>
      <c r="Z268" s="20"/>
      <c r="AD268" s="29"/>
    </row>
    <row r="269" spans="1:72" s="16" customFormat="1" ht="15" customHeight="1" thickBot="1" x14ac:dyDescent="0.25">
      <c r="F269" s="51"/>
      <c r="G269" s="47"/>
      <c r="H269" s="47"/>
      <c r="I269" s="50"/>
      <c r="J269" s="91"/>
      <c r="K269" s="51"/>
      <c r="L269" s="46"/>
      <c r="M269" s="46"/>
      <c r="N269" s="46"/>
      <c r="O269" s="91"/>
      <c r="U269" s="51"/>
      <c r="V269" s="46"/>
      <c r="W269" s="46"/>
      <c r="X269" s="46"/>
      <c r="Y269" s="46"/>
      <c r="Z269" s="51"/>
      <c r="AA269" s="46"/>
      <c r="AB269" s="46"/>
      <c r="AC269" s="46"/>
      <c r="AD269" s="91"/>
    </row>
    <row r="270" spans="1:72" s="16" customFormat="1" ht="15" customHeight="1" x14ac:dyDescent="0.2">
      <c r="A270" s="94"/>
      <c r="B270" s="10"/>
      <c r="C270" s="10"/>
      <c r="D270" s="9"/>
      <c r="E270" s="14"/>
      <c r="F270" s="94"/>
      <c r="G270" s="9"/>
      <c r="H270" s="9"/>
      <c r="I270" s="9"/>
      <c r="J270" s="9"/>
      <c r="K270" s="94"/>
      <c r="L270" s="10"/>
      <c r="M270" s="9"/>
      <c r="N270" s="9"/>
      <c r="O270" s="11"/>
      <c r="P270" s="12"/>
      <c r="Q270" s="10"/>
      <c r="R270" s="10"/>
      <c r="S270" s="13"/>
      <c r="T270" s="14"/>
    </row>
    <row r="271" spans="1:72" s="16" customFormat="1" ht="15" customHeight="1" x14ac:dyDescent="0.2">
      <c r="A271" s="96"/>
      <c r="B271" s="221"/>
      <c r="C271" s="221"/>
      <c r="E271" s="25"/>
      <c r="F271" s="96"/>
      <c r="K271" s="96"/>
      <c r="L271" s="221"/>
      <c r="M271" s="222"/>
      <c r="O271" s="25"/>
      <c r="P271" s="20"/>
      <c r="Q271" s="27"/>
      <c r="R271" s="83" t="s">
        <v>626</v>
      </c>
      <c r="S271" s="38" t="s">
        <v>89</v>
      </c>
      <c r="T271" s="29"/>
    </row>
    <row r="272" spans="1:72" s="16" customFormat="1" ht="15" customHeight="1" x14ac:dyDescent="0.2">
      <c r="A272" s="96"/>
      <c r="C272" s="190" t="s">
        <v>149</v>
      </c>
      <c r="D272" s="191" t="s">
        <v>145</v>
      </c>
      <c r="E272" s="25"/>
      <c r="F272" s="96"/>
      <c r="H272" s="62" t="s">
        <v>627</v>
      </c>
      <c r="I272" s="63" t="s">
        <v>628</v>
      </c>
      <c r="K272" s="96"/>
      <c r="M272" s="83" t="s">
        <v>629</v>
      </c>
      <c r="N272" s="70" t="s">
        <v>208</v>
      </c>
      <c r="O272" s="29"/>
      <c r="P272" s="20"/>
      <c r="Q272" s="27"/>
      <c r="R272" s="33">
        <v>1881</v>
      </c>
      <c r="S272" s="192">
        <v>6551</v>
      </c>
      <c r="T272" s="25">
        <v>36</v>
      </c>
    </row>
    <row r="273" spans="1:95" s="16" customFormat="1" ht="15" customHeight="1" x14ac:dyDescent="0.2">
      <c r="A273" s="96"/>
      <c r="C273" s="183">
        <v>1825</v>
      </c>
      <c r="D273" s="183" t="s">
        <v>630</v>
      </c>
      <c r="E273" s="25">
        <v>48</v>
      </c>
      <c r="F273" s="96"/>
      <c r="H273" s="81">
        <v>1853</v>
      </c>
      <c r="I273" s="193" t="s">
        <v>631</v>
      </c>
      <c r="J273" s="21">
        <f>SUM(1893-H273)</f>
        <v>40</v>
      </c>
      <c r="K273" s="96"/>
      <c r="M273" s="83"/>
      <c r="N273" s="70"/>
      <c r="O273" s="29"/>
      <c r="P273" s="20"/>
      <c r="Q273" s="221"/>
      <c r="R273" s="33"/>
      <c r="S273" s="192"/>
      <c r="T273" s="25"/>
    </row>
    <row r="274" spans="1:95" s="16" customFormat="1" ht="15" customHeight="1" x14ac:dyDescent="0.2">
      <c r="A274" s="96"/>
      <c r="E274" s="25"/>
      <c r="F274" s="96"/>
      <c r="H274" s="81"/>
      <c r="I274" s="193"/>
      <c r="J274" s="222"/>
      <c r="K274" s="96"/>
      <c r="M274" s="33">
        <v>1850</v>
      </c>
      <c r="N274" s="33" t="s">
        <v>632</v>
      </c>
      <c r="O274" s="37">
        <f>SUM(1917-M274)</f>
        <v>67</v>
      </c>
      <c r="P274" s="20"/>
      <c r="Q274" s="27"/>
      <c r="R274" s="27"/>
      <c r="T274" s="29"/>
    </row>
    <row r="275" spans="1:95" s="16" customFormat="1" ht="15" customHeight="1" x14ac:dyDescent="0.2">
      <c r="A275" s="20"/>
      <c r="C275" s="186" t="s">
        <v>149</v>
      </c>
      <c r="D275" s="187" t="s">
        <v>74</v>
      </c>
      <c r="E275" s="25"/>
      <c r="F275" s="96"/>
      <c r="G275" s="27"/>
      <c r="K275" s="96"/>
      <c r="L275" s="221"/>
      <c r="O275" s="29"/>
      <c r="P275" s="20"/>
      <c r="Q275" s="27"/>
      <c r="R275" s="27"/>
      <c r="T275" s="29"/>
    </row>
    <row r="276" spans="1:95" s="16" customFormat="1" ht="15" customHeight="1" x14ac:dyDescent="0.2">
      <c r="A276" s="96"/>
      <c r="C276" s="188">
        <v>1820</v>
      </c>
      <c r="D276" s="194" t="s">
        <v>633</v>
      </c>
      <c r="E276" s="25">
        <v>83</v>
      </c>
      <c r="F276" s="96"/>
      <c r="G276" s="27"/>
      <c r="H276" s="21"/>
      <c r="K276" s="96"/>
      <c r="L276" s="221"/>
      <c r="M276" s="222"/>
      <c r="O276" s="25"/>
      <c r="P276" s="20"/>
      <c r="Q276" s="27"/>
      <c r="R276" s="27"/>
      <c r="T276" s="29"/>
    </row>
    <row r="277" spans="1:95" s="16" customFormat="1" ht="15" customHeight="1" x14ac:dyDescent="0.2">
      <c r="A277" s="20"/>
      <c r="C277" s="221"/>
      <c r="D277" s="221"/>
      <c r="E277" s="25"/>
      <c r="F277" s="20"/>
      <c r="K277" s="96"/>
      <c r="L277" s="221"/>
      <c r="M277" s="222"/>
      <c r="O277" s="25"/>
      <c r="P277" s="221"/>
      <c r="Q277" s="27"/>
      <c r="R277" s="21"/>
      <c r="T277" s="29"/>
    </row>
    <row r="278" spans="1:95" s="16" customFormat="1" ht="15" customHeight="1" thickBot="1" x14ac:dyDescent="0.25">
      <c r="A278" s="51"/>
      <c r="B278" s="46"/>
      <c r="C278" s="46"/>
      <c r="D278" s="46"/>
      <c r="E278" s="91"/>
      <c r="F278" s="51"/>
      <c r="G278" s="46"/>
      <c r="H278" s="46"/>
      <c r="I278" s="46"/>
      <c r="J278" s="46"/>
      <c r="K278" s="58"/>
      <c r="L278" s="50"/>
      <c r="M278" s="46"/>
      <c r="N278" s="46"/>
      <c r="O278" s="74"/>
      <c r="P278" s="46"/>
      <c r="Q278" s="46"/>
      <c r="R278" s="46"/>
      <c r="S278" s="46"/>
      <c r="T278" s="91"/>
    </row>
    <row r="279" spans="1:95" s="16" customFormat="1" ht="15" customHeight="1" x14ac:dyDescent="0.2">
      <c r="A279" s="12"/>
      <c r="B279" s="9"/>
      <c r="C279" s="9"/>
      <c r="D279" s="9"/>
      <c r="E279" s="9"/>
      <c r="F279" s="12"/>
      <c r="G279" s="9"/>
      <c r="H279" s="9"/>
      <c r="I279" s="9"/>
      <c r="J279" s="14"/>
    </row>
    <row r="280" spans="1:95" s="16" customFormat="1" ht="15" customHeight="1" x14ac:dyDescent="0.2">
      <c r="A280" s="20"/>
      <c r="F280" s="20"/>
      <c r="H280" s="197" t="s">
        <v>635</v>
      </c>
      <c r="I280" s="198" t="s">
        <v>220</v>
      </c>
      <c r="J280" s="67"/>
    </row>
    <row r="281" spans="1:95" s="16" customFormat="1" ht="15" customHeight="1" x14ac:dyDescent="0.2">
      <c r="A281" s="20"/>
      <c r="C281" s="195" t="s">
        <v>634</v>
      </c>
      <c r="D281" s="196" t="s">
        <v>313</v>
      </c>
      <c r="F281" s="20"/>
      <c r="H281" s="198">
        <v>1898</v>
      </c>
      <c r="I281" s="200" t="s">
        <v>637</v>
      </c>
      <c r="J281" s="226">
        <v>5</v>
      </c>
    </row>
    <row r="282" spans="1:95" s="16" customFormat="1" ht="15" customHeight="1" x14ac:dyDescent="0.2">
      <c r="A282" s="20"/>
      <c r="C282" s="179">
        <v>1837</v>
      </c>
      <c r="D282" s="179" t="s">
        <v>636</v>
      </c>
      <c r="E282" s="199">
        <v>53</v>
      </c>
      <c r="F282" s="20"/>
      <c r="J282" s="29"/>
    </row>
    <row r="283" spans="1:95" s="16" customFormat="1" ht="15" customHeight="1" x14ac:dyDescent="0.2">
      <c r="A283" s="20"/>
      <c r="F283" s="20"/>
      <c r="J283" s="29"/>
      <c r="Q283" s="45"/>
    </row>
    <row r="284" spans="1:95" s="16" customFormat="1" ht="15" customHeight="1" x14ac:dyDescent="0.2">
      <c r="A284" s="20"/>
      <c r="F284" s="20"/>
      <c r="J284" s="29"/>
      <c r="AC284" s="89"/>
      <c r="AD284" s="21"/>
      <c r="AE284" s="27"/>
      <c r="AF284" s="27"/>
      <c r="AJ284" s="21"/>
      <c r="AN284" s="27"/>
      <c r="AQ284" s="27"/>
      <c r="AR284" s="62"/>
      <c r="AZ284" s="27"/>
      <c r="BA284" s="27"/>
      <c r="BB284" s="21"/>
      <c r="BD284" s="21"/>
      <c r="BE284" s="21"/>
      <c r="BF284" s="27"/>
      <c r="BG284" s="27"/>
      <c r="BK284" s="21"/>
      <c r="BR284" s="27"/>
      <c r="BS284" s="27"/>
      <c r="BT284" s="21"/>
      <c r="BV284" s="21"/>
      <c r="BW284" s="21"/>
      <c r="CB284" s="27"/>
      <c r="CC284" s="27"/>
      <c r="CG284" s="21"/>
      <c r="CJ284" s="27"/>
      <c r="CK284" s="27"/>
      <c r="CL284" s="27"/>
      <c r="CM284" s="27"/>
      <c r="CN284" s="21"/>
      <c r="CQ284" s="21"/>
    </row>
    <row r="285" spans="1:95" s="16" customFormat="1" ht="15" customHeight="1" x14ac:dyDescent="0.2">
      <c r="A285" s="20"/>
      <c r="F285" s="20"/>
      <c r="J285" s="29"/>
      <c r="AC285" s="89"/>
      <c r="AD285" s="21"/>
      <c r="AE285" s="27"/>
      <c r="AF285" s="27"/>
      <c r="AJ285" s="21"/>
      <c r="AN285" s="27"/>
      <c r="AQ285" s="27"/>
      <c r="AR285" s="62"/>
      <c r="AZ285" s="27"/>
      <c r="BA285" s="27"/>
      <c r="BB285" s="21"/>
      <c r="BD285" s="21"/>
      <c r="BE285" s="21"/>
      <c r="BF285" s="27"/>
      <c r="BG285" s="27"/>
      <c r="BK285" s="21"/>
      <c r="BR285" s="27"/>
      <c r="BS285" s="27"/>
      <c r="BT285" s="21"/>
      <c r="BV285" s="21"/>
      <c r="BW285" s="21"/>
      <c r="CB285" s="27"/>
      <c r="CC285" s="27"/>
      <c r="CG285" s="21"/>
      <c r="CJ285" s="27"/>
      <c r="CK285" s="27"/>
      <c r="CL285" s="27"/>
      <c r="CM285" s="27"/>
      <c r="CN285" s="21"/>
      <c r="CQ285" s="21"/>
    </row>
    <row r="286" spans="1:95" s="16" customFormat="1" ht="15" customHeight="1" x14ac:dyDescent="0.2">
      <c r="A286" s="20"/>
      <c r="F286" s="20"/>
      <c r="J286" s="29"/>
      <c r="AC286" s="89"/>
      <c r="AD286" s="21"/>
      <c r="AE286" s="27"/>
      <c r="AF286" s="27"/>
      <c r="AJ286" s="21"/>
      <c r="AN286" s="27"/>
      <c r="AQ286" s="27"/>
      <c r="AR286" s="62"/>
      <c r="AZ286" s="27"/>
      <c r="BA286" s="27"/>
      <c r="BB286" s="21"/>
      <c r="BD286" s="21"/>
      <c r="BE286" s="21"/>
      <c r="BF286" s="27"/>
      <c r="BG286" s="27"/>
      <c r="BK286" s="21"/>
      <c r="BR286" s="27"/>
      <c r="BS286" s="27"/>
      <c r="BT286" s="21"/>
      <c r="BV286" s="21"/>
      <c r="BW286" s="21"/>
      <c r="CB286" s="27"/>
      <c r="CC286" s="27"/>
      <c r="CG286" s="21"/>
      <c r="CJ286" s="27"/>
      <c r="CK286" s="27"/>
      <c r="CL286" s="27"/>
      <c r="CM286" s="27"/>
      <c r="CN286" s="21"/>
      <c r="CQ286" s="21"/>
    </row>
    <row r="287" spans="1:95" s="16" customFormat="1" ht="15" customHeight="1" thickBot="1" x14ac:dyDescent="0.25">
      <c r="A287" s="99"/>
      <c r="B287" s="47"/>
      <c r="C287" s="46"/>
      <c r="D287" s="46"/>
      <c r="E287" s="46"/>
      <c r="F287" s="51"/>
      <c r="G287" s="46"/>
      <c r="H287" s="46"/>
      <c r="I287" s="46"/>
      <c r="J287" s="91"/>
      <c r="AC287" s="89"/>
      <c r="AD287" s="222"/>
      <c r="AE287" s="221"/>
      <c r="AF287" s="221"/>
      <c r="AJ287" s="222"/>
      <c r="AN287" s="221"/>
      <c r="AQ287" s="221"/>
      <c r="AR287" s="62"/>
      <c r="AZ287" s="221"/>
      <c r="BA287" s="221"/>
      <c r="BB287" s="222"/>
      <c r="BD287" s="222"/>
      <c r="BE287" s="222"/>
      <c r="BF287" s="221"/>
      <c r="BG287" s="221"/>
      <c r="BK287" s="222"/>
      <c r="BR287" s="221"/>
      <c r="BS287" s="221"/>
      <c r="BT287" s="222"/>
      <c r="BV287" s="222"/>
      <c r="BW287" s="222"/>
      <c r="CB287" s="221"/>
      <c r="CC287" s="221"/>
      <c r="CG287" s="222"/>
      <c r="CJ287" s="221"/>
      <c r="CK287" s="221"/>
      <c r="CL287" s="221"/>
      <c r="CM287" s="221"/>
      <c r="CN287" s="222"/>
      <c r="CQ287" s="222"/>
    </row>
    <row r="288" spans="1:95" s="16" customFormat="1" ht="15" customHeight="1" x14ac:dyDescent="0.2">
      <c r="A288" s="9"/>
      <c r="B288" s="9"/>
      <c r="C288" s="9"/>
      <c r="D288" s="9"/>
      <c r="E288" s="13"/>
      <c r="F288" s="12"/>
      <c r="G288" s="9"/>
      <c r="H288" s="9"/>
      <c r="I288" s="9"/>
      <c r="J288" s="9"/>
      <c r="K288" s="12"/>
      <c r="L288" s="9"/>
      <c r="M288" s="9"/>
      <c r="N288" s="9"/>
      <c r="O288" s="14"/>
      <c r="AC288" s="89"/>
      <c r="AD288" s="21"/>
      <c r="AE288" s="27"/>
      <c r="AF288" s="27"/>
      <c r="AJ288" s="21"/>
      <c r="AN288" s="27"/>
      <c r="AQ288" s="27"/>
      <c r="AR288" s="62"/>
      <c r="AZ288" s="27"/>
      <c r="BA288" s="27"/>
      <c r="BB288" s="21"/>
      <c r="BD288" s="21"/>
      <c r="BE288" s="21"/>
      <c r="BF288" s="27"/>
      <c r="BG288" s="27"/>
      <c r="BK288" s="21"/>
      <c r="BR288" s="27"/>
      <c r="BS288" s="27"/>
      <c r="BT288" s="21"/>
      <c r="BV288" s="21"/>
      <c r="BW288" s="21"/>
      <c r="CB288" s="27"/>
      <c r="CC288" s="27"/>
      <c r="CG288" s="21"/>
      <c r="CJ288" s="27"/>
      <c r="CK288" s="27"/>
      <c r="CL288" s="27"/>
      <c r="CM288" s="27"/>
      <c r="CN288" s="21"/>
      <c r="CQ288" s="21"/>
    </row>
    <row r="289" spans="1:97" s="16" customFormat="1" ht="15" customHeight="1" x14ac:dyDescent="0.2">
      <c r="E289" s="21"/>
      <c r="F289" s="20"/>
      <c r="H289" s="62" t="s">
        <v>37</v>
      </c>
      <c r="I289" s="63" t="s">
        <v>357</v>
      </c>
      <c r="J289" s="222"/>
      <c r="K289" s="20"/>
      <c r="M289" s="201" t="s">
        <v>638</v>
      </c>
      <c r="N289" s="202" t="s">
        <v>260</v>
      </c>
      <c r="O289" s="239"/>
      <c r="AB289" s="27"/>
      <c r="AC289" s="21"/>
      <c r="AE289" s="89"/>
      <c r="AF289" s="21"/>
      <c r="AG289" s="27"/>
      <c r="AH289" s="27"/>
      <c r="AL289" s="21"/>
      <c r="AP289" s="27"/>
      <c r="AS289" s="27"/>
      <c r="AT289" s="62"/>
      <c r="BB289" s="27"/>
      <c r="BC289" s="27"/>
      <c r="BD289" s="21"/>
      <c r="BF289" s="21"/>
      <c r="BG289" s="21"/>
      <c r="BH289" s="27"/>
      <c r="BI289" s="27"/>
      <c r="BM289" s="21"/>
      <c r="BX289" s="21"/>
      <c r="BY289" s="21"/>
      <c r="BZ289" s="272"/>
      <c r="CA289" s="272"/>
      <c r="CD289" s="27"/>
      <c r="CE289" s="27"/>
      <c r="CI289" s="21"/>
      <c r="CL289" s="27"/>
      <c r="CM289" s="27"/>
      <c r="CN289" s="27"/>
      <c r="CO289" s="27"/>
      <c r="CP289" s="21"/>
      <c r="CS289" s="21"/>
    </row>
    <row r="290" spans="1:97" s="16" customFormat="1" ht="15" customHeight="1" x14ac:dyDescent="0.2">
      <c r="C290" s="62" t="s">
        <v>37</v>
      </c>
      <c r="D290" s="63" t="s">
        <v>639</v>
      </c>
      <c r="E290" s="222"/>
      <c r="F290" s="20"/>
      <c r="H290" s="63">
        <v>1824</v>
      </c>
      <c r="I290" s="63" t="s">
        <v>641</v>
      </c>
      <c r="J290" s="222">
        <v>61</v>
      </c>
      <c r="K290" s="96"/>
      <c r="M290" s="202" t="s">
        <v>611</v>
      </c>
      <c r="N290" s="202" t="s">
        <v>640</v>
      </c>
      <c r="O290" s="25">
        <v>25</v>
      </c>
      <c r="AB290" s="221"/>
      <c r="AC290" s="222"/>
      <c r="AE290" s="89"/>
      <c r="AF290" s="222"/>
      <c r="AG290" s="221"/>
      <c r="AH290" s="221"/>
      <c r="AL290" s="222"/>
      <c r="AP290" s="221"/>
      <c r="AS290" s="221"/>
      <c r="AT290" s="62"/>
      <c r="BB290" s="221"/>
      <c r="BC290" s="221"/>
      <c r="BD290" s="222"/>
      <c r="BF290" s="222"/>
      <c r="BG290" s="222"/>
      <c r="BH290" s="221"/>
      <c r="BI290" s="221"/>
      <c r="BM290" s="222"/>
      <c r="BX290" s="222"/>
      <c r="BY290" s="222"/>
      <c r="BZ290" s="272"/>
      <c r="CA290" s="272"/>
      <c r="CD290" s="221"/>
      <c r="CE290" s="221"/>
      <c r="CI290" s="222"/>
      <c r="CL290" s="221"/>
      <c r="CM290" s="221"/>
      <c r="CN290" s="221"/>
      <c r="CO290" s="221"/>
      <c r="CP290" s="222"/>
      <c r="CS290" s="222"/>
    </row>
    <row r="291" spans="1:97" s="16" customFormat="1" ht="15" customHeight="1" x14ac:dyDescent="0.2">
      <c r="C291" s="63">
        <v>1882</v>
      </c>
      <c r="D291" s="63" t="s">
        <v>642</v>
      </c>
      <c r="E291" s="21">
        <v>6</v>
      </c>
      <c r="F291" s="20"/>
      <c r="K291" s="96"/>
      <c r="M291" s="197" t="s">
        <v>638</v>
      </c>
      <c r="N291" s="181" t="s">
        <v>114</v>
      </c>
      <c r="O291" s="252"/>
      <c r="AB291" s="27"/>
      <c r="AC291" s="21"/>
      <c r="AE291" s="89"/>
      <c r="AF291" s="21"/>
      <c r="AG291" s="27"/>
      <c r="AH291" s="27"/>
      <c r="AL291" s="21"/>
      <c r="AP291" s="27"/>
      <c r="AS291" s="27"/>
      <c r="AT291" s="62"/>
      <c r="BB291" s="27"/>
      <c r="BC291" s="27"/>
      <c r="BD291" s="21"/>
      <c r="BF291" s="21"/>
      <c r="BG291" s="21"/>
      <c r="BH291" s="27"/>
      <c r="BI291" s="27"/>
      <c r="BM291" s="21"/>
      <c r="BX291" s="21"/>
      <c r="BY291" s="21"/>
      <c r="BZ291" s="272"/>
      <c r="CA291" s="272"/>
      <c r="CD291" s="27"/>
      <c r="CE291" s="27"/>
      <c r="CI291" s="21"/>
      <c r="CL291" s="27"/>
      <c r="CM291" s="27"/>
      <c r="CN291" s="27"/>
      <c r="CO291" s="27"/>
      <c r="CP291" s="21"/>
      <c r="CS291" s="21"/>
    </row>
    <row r="292" spans="1:97" s="16" customFormat="1" ht="15" customHeight="1" x14ac:dyDescent="0.2">
      <c r="D292" s="21"/>
      <c r="F292" s="20"/>
      <c r="H292" s="62" t="s">
        <v>37</v>
      </c>
      <c r="I292" s="63" t="s">
        <v>428</v>
      </c>
      <c r="J292" s="222"/>
      <c r="K292" s="96"/>
      <c r="M292" s="181" t="s">
        <v>622</v>
      </c>
      <c r="N292" s="202" t="s">
        <v>643</v>
      </c>
      <c r="O292" s="25">
        <v>41</v>
      </c>
      <c r="AB292" s="27"/>
      <c r="AC292" s="21"/>
      <c r="AE292" s="89"/>
      <c r="AF292" s="21"/>
      <c r="AG292" s="27"/>
      <c r="AH292" s="27"/>
      <c r="AL292" s="21"/>
      <c r="AP292" s="27"/>
      <c r="AS292" s="27"/>
      <c r="AT292" s="62"/>
      <c r="BB292" s="27"/>
      <c r="BC292" s="27"/>
      <c r="BD292" s="21"/>
      <c r="BF292" s="21"/>
      <c r="BG292" s="21"/>
      <c r="BH292" s="27"/>
      <c r="BI292" s="27"/>
      <c r="BM292" s="21"/>
      <c r="BT292" s="27"/>
      <c r="BU292" s="27"/>
      <c r="BV292" s="21"/>
      <c r="BX292" s="21"/>
      <c r="BY292" s="21"/>
      <c r="BZ292" s="272"/>
      <c r="CA292" s="272"/>
      <c r="CD292" s="27"/>
      <c r="CE292" s="27"/>
      <c r="CI292" s="21"/>
      <c r="CL292" s="27"/>
      <c r="CM292" s="27"/>
      <c r="CN292" s="27"/>
      <c r="CO292" s="27"/>
      <c r="CP292" s="21"/>
      <c r="CS292" s="21"/>
    </row>
    <row r="293" spans="1:97" s="16" customFormat="1" ht="15" customHeight="1" x14ac:dyDescent="0.2">
      <c r="D293" s="21"/>
      <c r="F293" s="20"/>
      <c r="H293" s="63">
        <v>1828</v>
      </c>
      <c r="I293" s="24" t="s">
        <v>644</v>
      </c>
      <c r="J293" s="222">
        <v>76</v>
      </c>
      <c r="K293" s="96"/>
      <c r="L293" s="221"/>
      <c r="M293" s="222"/>
      <c r="O293" s="29"/>
      <c r="P293" s="222"/>
      <c r="AB293" s="27"/>
      <c r="AC293" s="21"/>
      <c r="AE293" s="89"/>
      <c r="AF293" s="21"/>
      <c r="AG293" s="27"/>
      <c r="AH293" s="27"/>
      <c r="AL293" s="21"/>
      <c r="AP293" s="27"/>
      <c r="AS293" s="27"/>
      <c r="AT293" s="62"/>
      <c r="BB293" s="27"/>
      <c r="BC293" s="27"/>
      <c r="BD293" s="21"/>
      <c r="BF293" s="21"/>
      <c r="BG293" s="21"/>
      <c r="BH293" s="27"/>
      <c r="BI293" s="27"/>
      <c r="BL293" s="21"/>
      <c r="BS293" s="27"/>
      <c r="BT293" s="27"/>
      <c r="BU293" s="21"/>
      <c r="BW293" s="21"/>
      <c r="BX293" s="21"/>
      <c r="CC293" s="27"/>
      <c r="CD293" s="27"/>
      <c r="CH293" s="21"/>
      <c r="CK293" s="27"/>
      <c r="CL293" s="27"/>
      <c r="CM293" s="27"/>
      <c r="CN293" s="27"/>
      <c r="CO293" s="21"/>
      <c r="CR293" s="21"/>
    </row>
    <row r="294" spans="1:97" s="16" customFormat="1" ht="15" customHeight="1" x14ac:dyDescent="0.2">
      <c r="D294" s="21"/>
      <c r="F294" s="20"/>
      <c r="K294" s="96"/>
      <c r="L294" s="221"/>
      <c r="M294" s="221"/>
      <c r="O294" s="25"/>
      <c r="Q294" s="45"/>
      <c r="R294" s="45"/>
      <c r="S294" s="45"/>
      <c r="T294" s="45"/>
      <c r="U294" s="45"/>
      <c r="V294" s="45"/>
      <c r="W294" s="45"/>
      <c r="AB294" s="53"/>
      <c r="AC294" s="45"/>
      <c r="AE294" s="89"/>
      <c r="AF294" s="45"/>
      <c r="AG294" s="53"/>
      <c r="AH294" s="53"/>
      <c r="AL294" s="45"/>
      <c r="AP294" s="53"/>
      <c r="AS294" s="53"/>
      <c r="AT294" s="62"/>
      <c r="BB294" s="53"/>
      <c r="BC294" s="53"/>
      <c r="BD294" s="45"/>
      <c r="BF294" s="45"/>
      <c r="BG294" s="45"/>
      <c r="BH294" s="53"/>
      <c r="BI294" s="53"/>
      <c r="BL294" s="45"/>
      <c r="BS294" s="53"/>
      <c r="BT294" s="53"/>
      <c r="BU294" s="45"/>
      <c r="BW294" s="45"/>
      <c r="BX294" s="45"/>
      <c r="CC294" s="53"/>
      <c r="CD294" s="53"/>
      <c r="CH294" s="45"/>
      <c r="CK294" s="53"/>
      <c r="CL294" s="53"/>
      <c r="CM294" s="53"/>
      <c r="CN294" s="53"/>
      <c r="CO294" s="45"/>
      <c r="CR294" s="45"/>
    </row>
    <row r="295" spans="1:97" s="16" customFormat="1" ht="15" customHeight="1" x14ac:dyDescent="0.2">
      <c r="E295" s="222"/>
      <c r="F295" s="20"/>
      <c r="H295" s="63"/>
      <c r="I295" s="24"/>
      <c r="J295" s="222"/>
      <c r="K295" s="96"/>
      <c r="L295" s="221"/>
      <c r="M295" s="221"/>
      <c r="O295" s="25"/>
      <c r="T295" s="45"/>
      <c r="U295" s="45"/>
      <c r="V295" s="45"/>
      <c r="W295" s="45"/>
      <c r="AB295" s="53"/>
      <c r="AC295" s="45"/>
      <c r="AE295" s="89"/>
      <c r="AF295" s="45"/>
      <c r="AG295" s="53"/>
      <c r="AH295" s="53"/>
      <c r="AL295" s="45"/>
      <c r="AP295" s="53"/>
      <c r="AS295" s="53"/>
      <c r="AT295" s="62"/>
      <c r="BB295" s="53"/>
      <c r="BC295" s="53"/>
      <c r="BD295" s="45"/>
      <c r="BF295" s="45"/>
      <c r="BG295" s="45"/>
      <c r="BH295" s="53"/>
      <c r="BI295" s="53"/>
      <c r="BL295" s="45"/>
      <c r="BS295" s="53"/>
      <c r="BT295" s="53"/>
      <c r="BU295" s="45"/>
      <c r="BW295" s="45"/>
      <c r="BX295" s="45"/>
      <c r="CC295" s="53"/>
      <c r="CD295" s="53"/>
      <c r="CH295" s="45"/>
      <c r="CK295" s="53"/>
      <c r="CL295" s="53"/>
      <c r="CM295" s="53"/>
      <c r="CN295" s="53"/>
      <c r="CO295" s="45"/>
      <c r="CR295" s="45"/>
    </row>
    <row r="296" spans="1:97" s="16" customFormat="1" ht="15" customHeight="1" thickBot="1" x14ac:dyDescent="0.25">
      <c r="A296" s="46"/>
      <c r="B296" s="46"/>
      <c r="C296" s="46"/>
      <c r="D296" s="46"/>
      <c r="E296" s="50"/>
      <c r="F296" s="51"/>
      <c r="G296" s="46"/>
      <c r="H296" s="46"/>
      <c r="I296" s="46"/>
      <c r="J296" s="46"/>
      <c r="K296" s="51"/>
      <c r="L296" s="47"/>
      <c r="M296" s="46"/>
      <c r="N296" s="46"/>
      <c r="O296" s="91"/>
      <c r="T296" s="45"/>
      <c r="U296" s="45"/>
      <c r="V296" s="45"/>
      <c r="W296" s="45"/>
      <c r="AB296" s="53"/>
      <c r="AC296" s="45"/>
      <c r="AE296" s="89"/>
      <c r="AF296" s="45"/>
      <c r="AG296" s="53"/>
      <c r="AH296" s="53"/>
      <c r="AL296" s="45"/>
      <c r="AP296" s="53"/>
      <c r="AS296" s="53"/>
      <c r="AT296" s="62"/>
      <c r="BB296" s="53"/>
      <c r="BC296" s="53"/>
      <c r="BD296" s="45"/>
      <c r="BF296" s="45"/>
      <c r="BG296" s="45"/>
      <c r="BH296" s="53"/>
      <c r="BI296" s="53"/>
      <c r="BL296" s="45"/>
      <c r="BS296" s="53"/>
      <c r="BT296" s="53"/>
      <c r="BU296" s="45"/>
      <c r="BW296" s="45"/>
      <c r="BX296" s="45"/>
      <c r="CC296" s="53"/>
      <c r="CD296" s="53"/>
      <c r="CH296" s="45"/>
      <c r="CK296" s="53"/>
      <c r="CL296" s="53"/>
      <c r="CM296" s="53"/>
      <c r="CN296" s="53"/>
      <c r="CO296" s="45"/>
      <c r="CR296" s="45"/>
    </row>
    <row r="297" spans="1:97" s="16" customFormat="1" ht="15" customHeight="1" x14ac:dyDescent="0.2">
      <c r="A297" s="9"/>
      <c r="B297" s="9"/>
      <c r="C297" s="9"/>
      <c r="D297" s="9"/>
      <c r="E297" s="9"/>
      <c r="F297" s="12"/>
      <c r="G297" s="9"/>
      <c r="H297" s="204"/>
      <c r="I297" s="205"/>
      <c r="J297" s="11"/>
      <c r="K297" s="12"/>
      <c r="L297" s="9"/>
      <c r="M297" s="9"/>
      <c r="N297" s="9"/>
      <c r="O297" s="9"/>
      <c r="P297" s="12"/>
      <c r="Q297" s="9"/>
      <c r="R297" s="9"/>
      <c r="S297" s="9"/>
      <c r="T297" s="9"/>
      <c r="U297" s="13"/>
      <c r="V297" s="12"/>
      <c r="W297" s="9"/>
      <c r="X297" s="10"/>
      <c r="Y297" s="13"/>
      <c r="Z297" s="14"/>
      <c r="AB297" s="21"/>
      <c r="AE297" s="89"/>
      <c r="AF297" s="45"/>
      <c r="AG297" s="53"/>
      <c r="AH297" s="53"/>
      <c r="AL297" s="45"/>
      <c r="AP297" s="53"/>
      <c r="AS297" s="53"/>
      <c r="AT297" s="62"/>
      <c r="BB297" s="53"/>
      <c r="BC297" s="53"/>
      <c r="BD297" s="45"/>
      <c r="BF297" s="45"/>
      <c r="BG297" s="45"/>
      <c r="BH297" s="53"/>
      <c r="BI297" s="53"/>
      <c r="BL297" s="45"/>
      <c r="BS297" s="53"/>
      <c r="BT297" s="53"/>
      <c r="BU297" s="45"/>
      <c r="BW297" s="45"/>
      <c r="BX297" s="45"/>
      <c r="CC297" s="53"/>
      <c r="CD297" s="53"/>
      <c r="CH297" s="45"/>
      <c r="CK297" s="53"/>
      <c r="CL297" s="53"/>
      <c r="CM297" s="53"/>
      <c r="CN297" s="53"/>
      <c r="CO297" s="45"/>
      <c r="CR297" s="45"/>
    </row>
    <row r="298" spans="1:97" s="16" customFormat="1" ht="15" customHeight="1" x14ac:dyDescent="0.2">
      <c r="C298" s="62" t="s">
        <v>727</v>
      </c>
      <c r="D298" s="3" t="s">
        <v>645</v>
      </c>
      <c r="E298" s="21"/>
      <c r="F298" s="20"/>
      <c r="H298" s="206" t="s">
        <v>646</v>
      </c>
      <c r="I298" s="160" t="s">
        <v>647</v>
      </c>
      <c r="J298" s="164"/>
      <c r="K298" s="28"/>
      <c r="M298" s="30" t="s">
        <v>289</v>
      </c>
      <c r="N298" s="31" t="s">
        <v>238</v>
      </c>
      <c r="P298" s="20"/>
      <c r="S298" s="109" t="s">
        <v>638</v>
      </c>
      <c r="T298" s="114" t="s">
        <v>648</v>
      </c>
      <c r="U298" s="222">
        <v>0</v>
      </c>
      <c r="V298" s="20"/>
      <c r="W298" s="221"/>
      <c r="X298" s="221"/>
      <c r="Z298" s="29"/>
      <c r="AE298" s="89"/>
      <c r="AF298" s="45"/>
      <c r="AG298" s="53"/>
      <c r="AH298" s="53"/>
      <c r="AL298" s="45"/>
      <c r="AP298" s="53"/>
      <c r="AS298" s="53"/>
      <c r="AT298" s="62"/>
      <c r="BB298" s="53"/>
      <c r="BC298" s="53"/>
      <c r="BD298" s="45"/>
      <c r="BF298" s="45"/>
      <c r="BG298" s="45"/>
      <c r="BH298" s="53"/>
      <c r="BI298" s="53"/>
      <c r="BL298" s="45"/>
      <c r="BS298" s="53"/>
      <c r="BT298" s="53"/>
      <c r="BU298" s="45"/>
      <c r="BW298" s="45"/>
      <c r="BX298" s="45"/>
      <c r="CC298" s="53"/>
      <c r="CD298" s="53"/>
      <c r="CH298" s="45"/>
      <c r="CK298" s="53"/>
      <c r="CL298" s="53"/>
      <c r="CM298" s="53"/>
      <c r="CN298" s="53"/>
      <c r="CO298" s="45"/>
      <c r="CR298" s="45"/>
    </row>
    <row r="299" spans="1:97" s="16" customFormat="1" ht="15" customHeight="1" x14ac:dyDescent="0.2">
      <c r="C299" s="81">
        <v>1896</v>
      </c>
      <c r="D299" s="66" t="s">
        <v>649</v>
      </c>
      <c r="E299" s="21">
        <f>SUM(1927-C299)</f>
        <v>31</v>
      </c>
      <c r="F299" s="20"/>
      <c r="H299" s="207">
        <v>1840</v>
      </c>
      <c r="I299" s="166" t="s">
        <v>650</v>
      </c>
      <c r="J299" s="25">
        <v>60</v>
      </c>
      <c r="K299" s="28"/>
      <c r="M299" s="31">
        <v>1814</v>
      </c>
      <c r="N299" s="31" t="s">
        <v>651</v>
      </c>
      <c r="O299" s="21">
        <f>SUM(1895-M299)</f>
        <v>81</v>
      </c>
      <c r="P299" s="20"/>
      <c r="S299" s="169" t="s">
        <v>652</v>
      </c>
      <c r="T299" s="169" t="s">
        <v>653</v>
      </c>
      <c r="U299" s="222"/>
      <c r="V299" s="20"/>
      <c r="W299" s="221"/>
      <c r="X299" s="30" t="s">
        <v>638</v>
      </c>
      <c r="Y299" s="31" t="s">
        <v>89</v>
      </c>
      <c r="Z299" s="29"/>
      <c r="AE299" s="89"/>
      <c r="AF299" s="45"/>
      <c r="AG299" s="53"/>
      <c r="AH299" s="53"/>
      <c r="AL299" s="45"/>
      <c r="AP299" s="53"/>
      <c r="AS299" s="53"/>
      <c r="AT299" s="62"/>
      <c r="BB299" s="53"/>
      <c r="BC299" s="53"/>
      <c r="BD299" s="45"/>
      <c r="BF299" s="45"/>
      <c r="BG299" s="45"/>
      <c r="BH299" s="53"/>
      <c r="BI299" s="53"/>
      <c r="BL299" s="45"/>
      <c r="BS299" s="53"/>
      <c r="BT299" s="53"/>
      <c r="BU299" s="45"/>
      <c r="BW299" s="45"/>
      <c r="BX299" s="45"/>
      <c r="CC299" s="53"/>
      <c r="CD299" s="53"/>
      <c r="CH299" s="45"/>
      <c r="CK299" s="53"/>
      <c r="CL299" s="53"/>
      <c r="CM299" s="53"/>
      <c r="CN299" s="53"/>
      <c r="CO299" s="45"/>
      <c r="CR299" s="45"/>
    </row>
    <row r="300" spans="1:97" s="16" customFormat="1" ht="15" customHeight="1" x14ac:dyDescent="0.2">
      <c r="A300" s="27"/>
      <c r="E300" s="222"/>
      <c r="F300" s="20"/>
      <c r="J300" s="29"/>
      <c r="K300" s="28"/>
      <c r="M300" s="31"/>
      <c r="N300" s="31"/>
      <c r="O300" s="222"/>
      <c r="P300" s="20"/>
      <c r="S300" s="169"/>
      <c r="T300" s="169"/>
      <c r="U300" s="222"/>
      <c r="V300" s="28"/>
      <c r="W300" s="221"/>
      <c r="X300" s="77">
        <v>1846</v>
      </c>
      <c r="Y300" s="218" t="s">
        <v>702</v>
      </c>
      <c r="Z300" s="25">
        <f>SUM(1902 -X300)</f>
        <v>56</v>
      </c>
      <c r="AA300" s="21"/>
      <c r="AB300" s="21"/>
      <c r="AE300" s="89"/>
      <c r="AF300" s="222"/>
      <c r="AG300" s="221"/>
      <c r="AH300" s="221"/>
      <c r="AL300" s="222"/>
      <c r="AP300" s="221"/>
      <c r="AS300" s="221"/>
      <c r="AT300" s="62"/>
      <c r="BB300" s="221"/>
      <c r="BC300" s="221"/>
      <c r="BD300" s="222"/>
      <c r="BF300" s="222"/>
      <c r="BG300" s="222"/>
      <c r="BH300" s="221"/>
      <c r="BI300" s="221"/>
      <c r="BL300" s="222"/>
      <c r="BS300" s="221"/>
      <c r="BT300" s="221"/>
      <c r="BU300" s="222"/>
      <c r="BW300" s="222"/>
      <c r="BX300" s="222"/>
      <c r="CC300" s="221"/>
      <c r="CD300" s="221"/>
      <c r="CH300" s="222"/>
      <c r="CK300" s="221"/>
      <c r="CL300" s="221"/>
      <c r="CM300" s="221"/>
      <c r="CN300" s="221"/>
      <c r="CO300" s="222"/>
      <c r="CR300" s="222"/>
    </row>
    <row r="301" spans="1:97" s="16" customFormat="1" ht="15" customHeight="1" x14ac:dyDescent="0.2">
      <c r="A301" s="27"/>
      <c r="E301" s="222"/>
      <c r="F301" s="20"/>
      <c r="J301" s="29"/>
      <c r="K301" s="20"/>
      <c r="M301" s="27"/>
      <c r="N301" s="27"/>
      <c r="P301" s="20"/>
      <c r="U301" s="222"/>
      <c r="V301" s="28"/>
      <c r="W301" s="222"/>
      <c r="X301" s="221"/>
      <c r="Y301" s="221"/>
      <c r="Z301" s="29"/>
      <c r="AC301" s="21"/>
      <c r="AE301" s="89"/>
      <c r="AF301" s="45"/>
      <c r="AG301" s="53"/>
      <c r="AH301" s="53"/>
      <c r="AL301" s="45"/>
      <c r="AP301" s="53"/>
      <c r="AS301" s="53"/>
      <c r="AT301" s="62"/>
      <c r="BB301" s="53"/>
      <c r="BC301" s="53"/>
      <c r="BD301" s="45"/>
      <c r="BF301" s="45"/>
      <c r="BG301" s="45"/>
      <c r="BH301" s="53"/>
      <c r="BI301" s="53"/>
      <c r="BL301" s="45"/>
      <c r="BS301" s="53"/>
      <c r="BT301" s="53"/>
      <c r="BU301" s="45"/>
      <c r="BW301" s="45"/>
      <c r="BX301" s="45"/>
      <c r="CC301" s="53"/>
      <c r="CD301" s="53"/>
      <c r="CH301" s="45"/>
      <c r="CK301" s="53"/>
      <c r="CL301" s="53"/>
      <c r="CM301" s="53"/>
      <c r="CN301" s="53"/>
      <c r="CO301" s="45"/>
      <c r="CR301" s="45"/>
    </row>
    <row r="302" spans="1:97" s="16" customFormat="1" ht="15" customHeight="1" x14ac:dyDescent="0.2">
      <c r="A302" s="27"/>
      <c r="B302" s="27"/>
      <c r="C302" s="21"/>
      <c r="F302" s="28"/>
      <c r="H302" s="63"/>
      <c r="I302" s="24"/>
      <c r="J302" s="25"/>
      <c r="K302" s="20"/>
      <c r="M302" s="62" t="s">
        <v>289</v>
      </c>
      <c r="N302" s="63" t="s">
        <v>10</v>
      </c>
      <c r="P302" s="20"/>
      <c r="S302" s="159" t="s">
        <v>638</v>
      </c>
      <c r="T302" s="160" t="s">
        <v>19</v>
      </c>
      <c r="U302" s="222">
        <v>45</v>
      </c>
      <c r="V302" s="20"/>
      <c r="X302" s="222"/>
      <c r="Y302" s="222"/>
      <c r="Z302" s="67"/>
      <c r="AA302" s="27"/>
      <c r="AE302" s="89"/>
      <c r="AF302" s="45"/>
      <c r="AG302" s="53"/>
      <c r="AH302" s="53"/>
      <c r="AL302" s="45"/>
      <c r="AP302" s="53"/>
      <c r="AS302" s="53"/>
      <c r="AT302" s="62"/>
      <c r="BB302" s="53"/>
      <c r="BC302" s="53"/>
      <c r="BD302" s="45"/>
      <c r="BF302" s="45"/>
      <c r="BG302" s="45"/>
      <c r="BH302" s="53"/>
      <c r="BI302" s="53"/>
      <c r="BL302" s="45"/>
      <c r="BS302" s="53"/>
      <c r="BT302" s="53"/>
      <c r="BU302" s="45"/>
      <c r="BW302" s="45"/>
      <c r="BX302" s="45"/>
      <c r="CC302" s="53"/>
      <c r="CD302" s="53"/>
      <c r="CH302" s="45"/>
      <c r="CK302" s="53"/>
      <c r="CL302" s="53"/>
      <c r="CM302" s="53"/>
      <c r="CN302" s="53"/>
      <c r="CO302" s="45"/>
      <c r="CR302" s="45"/>
    </row>
    <row r="303" spans="1:97" s="16" customFormat="1" ht="15" customHeight="1" x14ac:dyDescent="0.2">
      <c r="A303" s="221"/>
      <c r="B303" s="221"/>
      <c r="C303" s="222"/>
      <c r="F303" s="28"/>
      <c r="H303" s="63"/>
      <c r="I303" s="24"/>
      <c r="J303" s="25"/>
      <c r="K303" s="20"/>
      <c r="M303" s="63">
        <v>1817</v>
      </c>
      <c r="N303" s="168" t="s">
        <v>656</v>
      </c>
      <c r="O303" s="21">
        <f>SUM(1900-M303)</f>
        <v>83</v>
      </c>
      <c r="P303" s="20"/>
      <c r="S303" s="162">
        <v>1887</v>
      </c>
      <c r="T303" s="169" t="s">
        <v>657</v>
      </c>
      <c r="U303" s="222"/>
      <c r="V303" s="20"/>
      <c r="Z303" s="29"/>
      <c r="AE303" s="89"/>
      <c r="AF303" s="45"/>
      <c r="AG303" s="53"/>
      <c r="AH303" s="53"/>
      <c r="AL303" s="45"/>
      <c r="AP303" s="53"/>
      <c r="AS303" s="53"/>
      <c r="AT303" s="62"/>
      <c r="BB303" s="53"/>
      <c r="BC303" s="53"/>
      <c r="BD303" s="45"/>
      <c r="BF303" s="45"/>
      <c r="BG303" s="45"/>
      <c r="BH303" s="53"/>
      <c r="BI303" s="53"/>
      <c r="BL303" s="45"/>
      <c r="BS303" s="53"/>
      <c r="BT303" s="53"/>
      <c r="BU303" s="45"/>
      <c r="BW303" s="45"/>
      <c r="BX303" s="45"/>
      <c r="CC303" s="53"/>
      <c r="CD303" s="53"/>
      <c r="CH303" s="45"/>
      <c r="CK303" s="53"/>
      <c r="CL303" s="53"/>
      <c r="CM303" s="53"/>
      <c r="CN303" s="53"/>
      <c r="CO303" s="45"/>
      <c r="CR303" s="45"/>
    </row>
    <row r="304" spans="1:97" s="16" customFormat="1" ht="15" customHeight="1" x14ac:dyDescent="0.2">
      <c r="A304" s="27"/>
      <c r="B304" s="27"/>
      <c r="C304" s="21"/>
      <c r="F304" s="20"/>
      <c r="H304" s="63"/>
      <c r="I304" s="24"/>
      <c r="J304" s="25"/>
      <c r="K304" s="28"/>
      <c r="N304" s="27"/>
      <c r="O304" s="27"/>
      <c r="P304" s="20"/>
      <c r="U304" s="222"/>
      <c r="V304" s="20"/>
      <c r="Z304" s="29"/>
      <c r="AE304" s="89"/>
      <c r="AF304" s="45"/>
      <c r="AG304" s="53"/>
      <c r="AH304" s="53"/>
      <c r="AL304" s="45"/>
      <c r="AP304" s="53"/>
      <c r="AS304" s="53"/>
      <c r="AT304" s="62"/>
      <c r="BB304" s="53"/>
      <c r="BC304" s="53"/>
      <c r="BD304" s="45"/>
      <c r="BF304" s="45"/>
      <c r="BG304" s="45"/>
      <c r="BH304" s="53"/>
      <c r="BI304" s="53"/>
      <c r="BL304" s="45"/>
      <c r="BS304" s="53"/>
      <c r="BT304" s="53"/>
      <c r="BU304" s="45"/>
      <c r="BW304" s="45"/>
      <c r="BX304" s="45"/>
      <c r="CC304" s="53"/>
      <c r="CD304" s="53"/>
      <c r="CH304" s="45"/>
      <c r="CK304" s="53"/>
      <c r="CL304" s="53"/>
      <c r="CM304" s="53"/>
      <c r="CN304" s="53"/>
      <c r="CO304" s="45"/>
      <c r="CR304" s="45"/>
    </row>
    <row r="305" spans="1:96" s="16" customFormat="1" ht="15" customHeight="1" thickBot="1" x14ac:dyDescent="0.25">
      <c r="A305" s="47"/>
      <c r="B305" s="47"/>
      <c r="C305" s="46"/>
      <c r="D305" s="50"/>
      <c r="E305" s="46"/>
      <c r="F305" s="51"/>
      <c r="G305" s="46"/>
      <c r="H305" s="46"/>
      <c r="I305" s="46"/>
      <c r="J305" s="91"/>
      <c r="K305" s="51"/>
      <c r="L305" s="46"/>
      <c r="M305" s="46"/>
      <c r="N305" s="47"/>
      <c r="O305" s="47"/>
      <c r="P305" s="51"/>
      <c r="Q305" s="46"/>
      <c r="R305" s="46"/>
      <c r="S305" s="46"/>
      <c r="T305" s="46"/>
      <c r="U305" s="50"/>
      <c r="V305" s="51"/>
      <c r="W305" s="46"/>
      <c r="X305" s="46"/>
      <c r="Y305" s="46"/>
      <c r="Z305" s="91"/>
      <c r="AE305" s="89"/>
      <c r="AF305" s="45"/>
      <c r="AG305" s="53"/>
      <c r="AH305" s="53"/>
      <c r="AL305" s="45"/>
      <c r="AP305" s="53"/>
      <c r="AS305" s="53"/>
      <c r="AT305" s="62"/>
      <c r="BB305" s="53"/>
      <c r="BC305" s="53"/>
      <c r="BD305" s="45"/>
      <c r="BF305" s="45"/>
      <c r="BG305" s="45"/>
      <c r="BH305" s="53"/>
      <c r="BI305" s="53"/>
      <c r="BL305" s="45"/>
      <c r="BS305" s="53"/>
      <c r="BT305" s="53"/>
      <c r="BU305" s="45"/>
      <c r="BW305" s="45"/>
      <c r="BX305" s="45"/>
      <c r="CC305" s="53"/>
      <c r="CD305" s="53"/>
      <c r="CH305" s="45"/>
      <c r="CK305" s="53"/>
      <c r="CL305" s="53"/>
      <c r="CM305" s="53"/>
      <c r="CN305" s="53"/>
      <c r="CO305" s="45"/>
      <c r="CR305" s="45"/>
    </row>
    <row r="306" spans="1:96" s="16" customFormat="1" ht="15" customHeight="1" x14ac:dyDescent="0.2">
      <c r="A306" s="12"/>
      <c r="B306" s="9"/>
      <c r="C306" s="9"/>
      <c r="D306" s="9"/>
      <c r="E306" s="14"/>
      <c r="F306" s="12"/>
      <c r="G306" s="9"/>
      <c r="H306" s="9"/>
      <c r="I306" s="9"/>
      <c r="J306" s="9"/>
      <c r="K306" s="12"/>
      <c r="L306" s="9"/>
      <c r="M306" s="9"/>
      <c r="N306" s="9"/>
      <c r="O306" s="14"/>
      <c r="P306" s="12"/>
      <c r="Q306" s="9"/>
      <c r="R306" s="9"/>
      <c r="S306" s="9"/>
      <c r="T306" s="9"/>
      <c r="U306" s="14"/>
    </row>
    <row r="307" spans="1:96" s="16" customFormat="1" ht="15" customHeight="1" x14ac:dyDescent="0.2">
      <c r="A307" s="20"/>
      <c r="E307" s="29"/>
      <c r="F307" s="20"/>
      <c r="H307" s="247" t="s">
        <v>638</v>
      </c>
      <c r="I307" s="248" t="s">
        <v>208</v>
      </c>
      <c r="K307" s="20"/>
      <c r="O307" s="29"/>
      <c r="P307" s="20"/>
      <c r="U307" s="29"/>
    </row>
    <row r="308" spans="1:96" s="16" customFormat="1" ht="15" customHeight="1" x14ac:dyDescent="0.2">
      <c r="A308" s="96" t="s">
        <v>728</v>
      </c>
      <c r="C308" s="246" t="s">
        <v>700</v>
      </c>
      <c r="D308" s="225" t="s">
        <v>10</v>
      </c>
      <c r="E308" s="29"/>
      <c r="F308" s="20"/>
      <c r="H308" s="248">
        <v>1874</v>
      </c>
      <c r="I308" s="249" t="s">
        <v>737</v>
      </c>
      <c r="J308" s="222">
        <v>49</v>
      </c>
      <c r="K308" s="20"/>
      <c r="L308" s="16" t="s">
        <v>729</v>
      </c>
      <c r="O308" s="29"/>
      <c r="P308" s="20"/>
      <c r="Q308" s="220" t="s">
        <v>697</v>
      </c>
      <c r="R308" s="221" t="s">
        <v>54</v>
      </c>
      <c r="S308" s="222">
        <v>1871</v>
      </c>
      <c r="T308" s="219">
        <v>19024</v>
      </c>
      <c r="U308" s="25">
        <v>81</v>
      </c>
    </row>
    <row r="309" spans="1:96" s="16" customFormat="1" ht="15" customHeight="1" x14ac:dyDescent="0.2">
      <c r="A309" s="20"/>
      <c r="C309" s="225">
        <v>1815</v>
      </c>
      <c r="D309" s="225" t="s">
        <v>701</v>
      </c>
      <c r="E309" s="25">
        <v>74</v>
      </c>
      <c r="F309" s="20"/>
      <c r="K309" s="20"/>
      <c r="O309" s="29"/>
      <c r="P309" s="96"/>
      <c r="Q309" s="23" t="s">
        <v>697</v>
      </c>
      <c r="R309" s="24" t="s">
        <v>698</v>
      </c>
      <c r="S309" s="66">
        <v>1908</v>
      </c>
      <c r="T309" s="189" t="s">
        <v>699</v>
      </c>
      <c r="U309" s="37">
        <f>SUM(1913-S309)</f>
        <v>5</v>
      </c>
    </row>
    <row r="310" spans="1:96" s="16" customFormat="1" ht="15" customHeight="1" x14ac:dyDescent="0.2">
      <c r="A310" s="20"/>
      <c r="E310" s="29"/>
      <c r="F310" s="20"/>
      <c r="K310" s="20"/>
      <c r="O310" s="29"/>
      <c r="P310" s="96"/>
      <c r="Q310" s="221"/>
      <c r="R310" s="222"/>
      <c r="U310" s="25"/>
    </row>
    <row r="311" spans="1:96" s="16" customFormat="1" ht="15" customHeight="1" x14ac:dyDescent="0.2">
      <c r="A311" s="20"/>
      <c r="E311" s="29"/>
      <c r="F311" s="20"/>
      <c r="K311" s="20"/>
      <c r="O311" s="29"/>
      <c r="P311" s="96"/>
      <c r="Q311" s="221"/>
      <c r="R311" s="222"/>
      <c r="S311" s="60"/>
      <c r="T311" s="222"/>
      <c r="U311" s="25"/>
    </row>
    <row r="312" spans="1:96" s="16" customFormat="1" ht="15" customHeight="1" x14ac:dyDescent="0.2">
      <c r="A312" s="20"/>
      <c r="E312" s="29"/>
      <c r="F312" s="20"/>
      <c r="K312" s="20"/>
      <c r="O312" s="29"/>
      <c r="P312" s="96"/>
      <c r="Q312" s="221"/>
      <c r="R312" s="222"/>
      <c r="S312" s="189"/>
      <c r="T312" s="222"/>
      <c r="U312" s="25"/>
    </row>
    <row r="313" spans="1:96" s="16" customFormat="1" ht="15" customHeight="1" x14ac:dyDescent="0.2">
      <c r="A313" s="20"/>
      <c r="E313" s="29"/>
      <c r="F313" s="20"/>
      <c r="K313" s="20"/>
      <c r="O313" s="29"/>
      <c r="P313" s="20"/>
      <c r="S313" s="221"/>
      <c r="T313" s="221"/>
      <c r="U313" s="29"/>
    </row>
    <row r="314" spans="1:96" s="16" customFormat="1" ht="15" customHeight="1" x14ac:dyDescent="0.2">
      <c r="A314" s="20"/>
      <c r="E314" s="29"/>
      <c r="F314" s="20"/>
      <c r="J314" s="1"/>
      <c r="K314" s="134"/>
      <c r="O314" s="67"/>
      <c r="P314" s="96"/>
      <c r="Q314" s="222"/>
      <c r="R314" s="222"/>
      <c r="S314" s="222"/>
      <c r="U314" s="29"/>
    </row>
    <row r="315" spans="1:96" s="16" customFormat="1" ht="15" customHeight="1" thickBot="1" x14ac:dyDescent="0.25">
      <c r="A315" s="51"/>
      <c r="B315" s="47"/>
      <c r="C315" s="46"/>
      <c r="D315" s="46"/>
      <c r="E315" s="91"/>
      <c r="F315" s="51"/>
      <c r="G315" s="46"/>
      <c r="H315" s="46"/>
      <c r="I315" s="46"/>
      <c r="J315" s="250"/>
      <c r="K315" s="251"/>
      <c r="L315" s="46"/>
      <c r="M315" s="46"/>
      <c r="N315" s="46"/>
      <c r="O315" s="74"/>
      <c r="P315" s="99"/>
      <c r="Q315" s="50"/>
      <c r="R315" s="50"/>
      <c r="S315" s="50"/>
      <c r="T315" s="46"/>
      <c r="U315" s="91"/>
    </row>
    <row r="316" spans="1:96" s="16" customFormat="1" ht="15" customHeight="1" x14ac:dyDescent="0.2">
      <c r="A316" s="9"/>
      <c r="B316" s="9"/>
      <c r="C316" s="9"/>
      <c r="D316" s="9"/>
      <c r="E316" s="14"/>
      <c r="F316" s="12"/>
      <c r="G316" s="9"/>
      <c r="H316" s="9"/>
      <c r="I316" s="9"/>
      <c r="J316" s="9"/>
      <c r="K316" s="12"/>
      <c r="L316" s="9"/>
      <c r="M316" s="9"/>
      <c r="N316" s="9"/>
      <c r="O316" s="14"/>
    </row>
    <row r="317" spans="1:96" s="16" customFormat="1" ht="15" customHeight="1" x14ac:dyDescent="0.2">
      <c r="C317" s="62" t="s">
        <v>659</v>
      </c>
      <c r="D317" s="63" t="s">
        <v>4</v>
      </c>
      <c r="E317" s="21"/>
      <c r="F317" s="96"/>
      <c r="G317" s="21"/>
      <c r="H317" s="62" t="s">
        <v>660</v>
      </c>
      <c r="I317" s="3" t="s">
        <v>82</v>
      </c>
      <c r="K317" s="20"/>
      <c r="O317" s="29"/>
    </row>
    <row r="318" spans="1:96" s="16" customFormat="1" ht="15" customHeight="1" x14ac:dyDescent="0.2">
      <c r="C318" s="81">
        <v>1824</v>
      </c>
      <c r="D318" s="193" t="s">
        <v>677</v>
      </c>
      <c r="E318" s="21">
        <f>SUM(1884 -C318)</f>
        <v>60</v>
      </c>
      <c r="F318" s="20"/>
      <c r="H318" s="81">
        <v>1836</v>
      </c>
      <c r="I318" s="81" t="s">
        <v>678</v>
      </c>
      <c r="J318" s="21">
        <f>SUM(1891-H318)</f>
        <v>55</v>
      </c>
      <c r="K318" s="20"/>
      <c r="O318" s="29"/>
    </row>
    <row r="319" spans="1:96" s="16" customFormat="1" ht="15" customHeight="1" x14ac:dyDescent="0.2">
      <c r="F319" s="20"/>
      <c r="K319" s="20"/>
      <c r="O319" s="29"/>
    </row>
    <row r="320" spans="1:96" s="16" customFormat="1" ht="15" customHeight="1" x14ac:dyDescent="0.2">
      <c r="A320" s="21"/>
      <c r="C320" s="62" t="s">
        <v>659</v>
      </c>
      <c r="D320" s="63" t="s">
        <v>84</v>
      </c>
      <c r="F320" s="96"/>
      <c r="H320" s="269" t="s">
        <v>660</v>
      </c>
      <c r="I320" s="270" t="s">
        <v>3</v>
      </c>
      <c r="J320" s="27"/>
      <c r="K320" s="20"/>
      <c r="O320" s="29"/>
    </row>
    <row r="321" spans="1:81" s="16" customFormat="1" ht="15" customHeight="1" x14ac:dyDescent="0.2">
      <c r="C321" s="81">
        <v>1827</v>
      </c>
      <c r="D321" s="193" t="s">
        <v>692</v>
      </c>
      <c r="E321" s="21">
        <f>SUM(1892-C321)</f>
        <v>65</v>
      </c>
      <c r="F321" s="96"/>
      <c r="H321" s="268">
        <v>1853</v>
      </c>
      <c r="I321" s="271" t="s">
        <v>744</v>
      </c>
      <c r="J321" s="267">
        <f>SUM(1932-H321)</f>
        <v>79</v>
      </c>
      <c r="K321" s="20"/>
      <c r="O321" s="29"/>
    </row>
    <row r="322" spans="1:81" s="16" customFormat="1" ht="15" customHeight="1" x14ac:dyDescent="0.2">
      <c r="B322" s="21"/>
      <c r="E322" s="67"/>
      <c r="F322" s="96"/>
      <c r="J322" s="21"/>
      <c r="K322" s="20"/>
      <c r="O322" s="29"/>
    </row>
    <row r="323" spans="1:81" s="16" customFormat="1" ht="15" customHeight="1" x14ac:dyDescent="0.2">
      <c r="B323" s="21"/>
      <c r="E323" s="67"/>
      <c r="F323" s="96"/>
      <c r="J323" s="21"/>
      <c r="K323" s="20"/>
      <c r="O323" s="29"/>
    </row>
    <row r="324" spans="1:81" s="16" customFormat="1" ht="15" customHeight="1" thickBot="1" x14ac:dyDescent="0.25">
      <c r="A324" s="46"/>
      <c r="B324" s="50"/>
      <c r="C324" s="46"/>
      <c r="D324" s="46"/>
      <c r="E324" s="74"/>
      <c r="F324" s="99"/>
      <c r="G324" s="46"/>
      <c r="H324" s="46"/>
      <c r="I324" s="46"/>
      <c r="J324" s="50"/>
      <c r="K324" s="51"/>
      <c r="L324" s="46"/>
      <c r="M324" s="46"/>
      <c r="N324" s="46"/>
      <c r="O324" s="91"/>
    </row>
    <row r="325" spans="1:81" s="16" customFormat="1" ht="15" customHeight="1" x14ac:dyDescent="0.2">
      <c r="A325" s="12"/>
      <c r="B325" s="9"/>
      <c r="C325" s="9"/>
      <c r="D325" s="9"/>
      <c r="E325" s="14"/>
      <c r="F325" s="12"/>
      <c r="G325" s="9"/>
      <c r="H325" s="9"/>
      <c r="I325" s="9"/>
      <c r="J325" s="14"/>
      <c r="K325" s="12"/>
      <c r="L325" s="9"/>
      <c r="M325" s="9"/>
      <c r="N325" s="10"/>
      <c r="O325" s="93"/>
    </row>
    <row r="326" spans="1:81" s="16" customFormat="1" ht="15" customHeight="1" x14ac:dyDescent="0.2">
      <c r="A326" s="20"/>
      <c r="C326" s="241" t="s">
        <v>273</v>
      </c>
      <c r="D326" s="242" t="s">
        <v>639</v>
      </c>
      <c r="E326" s="243"/>
      <c r="F326" s="20"/>
      <c r="J326" s="29"/>
      <c r="K326" s="20"/>
      <c r="M326" s="23" t="s">
        <v>273</v>
      </c>
      <c r="N326" s="7" t="s">
        <v>664</v>
      </c>
      <c r="O326" s="29"/>
    </row>
    <row r="327" spans="1:81" s="16" customFormat="1" ht="15" customHeight="1" x14ac:dyDescent="0.2">
      <c r="A327" s="20"/>
      <c r="C327" s="244">
        <f>SUM(1855-E327)</f>
        <v>1853</v>
      </c>
      <c r="D327" s="244" t="s">
        <v>736</v>
      </c>
      <c r="E327" s="245">
        <v>2</v>
      </c>
      <c r="F327" s="20"/>
      <c r="J327" s="29"/>
      <c r="K327" s="20"/>
      <c r="L327" s="27"/>
      <c r="M327" s="66">
        <v>1895</v>
      </c>
      <c r="N327" s="66" t="s">
        <v>681</v>
      </c>
      <c r="O327" s="37">
        <f>SUM(1909-M327)</f>
        <v>14</v>
      </c>
    </row>
    <row r="328" spans="1:81" s="16" customFormat="1" ht="15" customHeight="1" x14ac:dyDescent="0.2">
      <c r="A328" s="20"/>
      <c r="E328" s="29"/>
      <c r="F328" s="20"/>
      <c r="J328" s="29"/>
      <c r="K328" s="20"/>
      <c r="L328" s="27"/>
      <c r="O328" s="67"/>
    </row>
    <row r="329" spans="1:81" s="16" customFormat="1" ht="15" customHeight="1" x14ac:dyDescent="0.2">
      <c r="A329" s="20"/>
      <c r="E329" s="29"/>
      <c r="F329" s="20"/>
      <c r="J329" s="29"/>
      <c r="K329" s="20"/>
      <c r="N329" s="21"/>
      <c r="O329" s="29"/>
    </row>
    <row r="330" spans="1:81" s="16" customFormat="1" ht="15" customHeight="1" x14ac:dyDescent="0.2">
      <c r="A330" s="20"/>
      <c r="E330" s="29"/>
      <c r="F330" s="20"/>
      <c r="J330" s="29"/>
      <c r="K330" s="20"/>
      <c r="N330" s="21"/>
      <c r="O330" s="29"/>
    </row>
    <row r="331" spans="1:81" s="16" customFormat="1" ht="15" customHeight="1" x14ac:dyDescent="0.2">
      <c r="A331" s="20"/>
      <c r="E331" s="29"/>
      <c r="F331" s="20"/>
      <c r="J331" s="29"/>
      <c r="K331" s="20"/>
      <c r="N331" s="21"/>
      <c r="O331" s="29"/>
    </row>
    <row r="332" spans="1:81" s="16" customFormat="1" ht="15" customHeight="1" x14ac:dyDescent="0.2">
      <c r="A332" s="20"/>
      <c r="E332" s="29"/>
      <c r="F332" s="20"/>
      <c r="J332" s="29"/>
      <c r="K332" s="20"/>
      <c r="N332" s="21"/>
      <c r="O332" s="29"/>
    </row>
    <row r="333" spans="1:81" s="16" customFormat="1" ht="15" customHeight="1" thickBot="1" x14ac:dyDescent="0.25">
      <c r="A333" s="51"/>
      <c r="B333" s="46"/>
      <c r="C333" s="46"/>
      <c r="D333" s="46"/>
      <c r="E333" s="91"/>
      <c r="F333" s="51"/>
      <c r="G333" s="46"/>
      <c r="H333" s="46"/>
      <c r="I333" s="46"/>
      <c r="J333" s="91"/>
      <c r="K333" s="51"/>
      <c r="L333" s="46"/>
      <c r="M333" s="59"/>
      <c r="N333" s="50"/>
      <c r="O333" s="74"/>
    </row>
    <row r="334" spans="1:81" s="16" customFormat="1" ht="15" customHeight="1" x14ac:dyDescent="0.2">
      <c r="A334" s="9"/>
      <c r="B334" s="9"/>
      <c r="C334" s="9"/>
      <c r="D334" s="9"/>
      <c r="E334" s="14"/>
      <c r="F334" s="12"/>
      <c r="G334" s="9"/>
      <c r="H334" s="9"/>
      <c r="I334" s="9"/>
      <c r="J334" s="14"/>
      <c r="K334" s="12"/>
      <c r="L334" s="9"/>
      <c r="M334" s="9"/>
      <c r="N334" s="9"/>
      <c r="O334" s="14"/>
    </row>
    <row r="335" spans="1:81" s="16" customFormat="1" ht="15" customHeight="1" x14ac:dyDescent="0.2">
      <c r="A335" s="45"/>
      <c r="B335" s="45"/>
      <c r="C335" s="45"/>
      <c r="D335" s="45"/>
      <c r="E335" s="25"/>
      <c r="F335" s="28"/>
      <c r="G335" s="45"/>
      <c r="H335" s="45"/>
      <c r="I335" s="45"/>
      <c r="J335" s="67"/>
      <c r="K335" s="20"/>
      <c r="L335" s="53"/>
      <c r="M335" s="53"/>
      <c r="O335" s="29"/>
      <c r="AE335" s="27"/>
      <c r="AM335" s="27"/>
      <c r="AN335" s="27"/>
      <c r="AO335" s="21"/>
      <c r="AR335" s="21"/>
      <c r="AS335" s="27"/>
      <c r="AT335" s="27"/>
      <c r="AW335" s="21"/>
      <c r="BD335" s="27"/>
      <c r="BE335" s="27"/>
      <c r="BF335" s="21"/>
      <c r="BH335" s="21"/>
      <c r="BI335" s="21"/>
      <c r="BL335" s="27"/>
      <c r="BM335" s="27"/>
      <c r="BN335" s="27"/>
      <c r="BO335" s="21"/>
      <c r="BQ335" s="21"/>
      <c r="BT335" s="27"/>
      <c r="BU335" s="27"/>
      <c r="BV335" s="27"/>
      <c r="BW335" s="27"/>
      <c r="BX335" s="21"/>
      <c r="CC335" s="21"/>
    </row>
    <row r="336" spans="1:81" s="16" customFormat="1" ht="15" customHeight="1" x14ac:dyDescent="0.2">
      <c r="E336" s="29"/>
      <c r="F336" s="20"/>
      <c r="J336" s="29"/>
      <c r="K336" s="20"/>
      <c r="O336" s="29"/>
      <c r="AU336" s="27"/>
      <c r="BJ336" s="27"/>
      <c r="BK336" s="27"/>
      <c r="BL336" s="27"/>
      <c r="BM336" s="21"/>
      <c r="BO336" s="21"/>
      <c r="BS336" s="27"/>
      <c r="BT336" s="27"/>
    </row>
    <row r="337" spans="1:82" s="16" customFormat="1" ht="15" customHeight="1" x14ac:dyDescent="0.2">
      <c r="B337" s="53"/>
      <c r="E337" s="29"/>
      <c r="F337" s="20"/>
      <c r="H337" s="233" t="s">
        <v>734</v>
      </c>
      <c r="I337" s="234" t="s">
        <v>4</v>
      </c>
      <c r="J337" s="235"/>
      <c r="K337" s="20"/>
      <c r="M337" s="1"/>
      <c r="N337" s="1"/>
      <c r="O337" s="29"/>
    </row>
    <row r="338" spans="1:82" s="16" customFormat="1" ht="15" customHeight="1" x14ac:dyDescent="0.2">
      <c r="B338" s="53"/>
      <c r="E338" s="29"/>
      <c r="F338" s="20"/>
      <c r="H338" s="234">
        <v>1840</v>
      </c>
      <c r="I338" s="236" t="s">
        <v>733</v>
      </c>
      <c r="J338" s="222">
        <v>61</v>
      </c>
      <c r="K338" s="20"/>
      <c r="M338" s="1"/>
      <c r="N338" s="1"/>
      <c r="O338" s="29"/>
    </row>
    <row r="339" spans="1:82" s="16" customFormat="1" ht="15" customHeight="1" x14ac:dyDescent="0.2">
      <c r="A339" s="222"/>
      <c r="B339" s="53"/>
      <c r="E339" s="29"/>
      <c r="F339" s="28" t="s">
        <v>730</v>
      </c>
      <c r="J339" s="29"/>
      <c r="K339" s="20"/>
      <c r="M339" s="1"/>
      <c r="N339" s="1"/>
      <c r="O339" s="29"/>
      <c r="U339" s="27"/>
    </row>
    <row r="340" spans="1:82" s="16" customFormat="1" ht="15" customHeight="1" x14ac:dyDescent="0.2">
      <c r="B340" s="53"/>
      <c r="E340" s="29"/>
      <c r="F340" s="20"/>
      <c r="J340" s="29"/>
      <c r="K340" s="20"/>
      <c r="M340" s="1"/>
      <c r="N340" s="1"/>
      <c r="O340" s="29"/>
    </row>
    <row r="341" spans="1:82" s="16" customFormat="1" ht="15" customHeight="1" x14ac:dyDescent="0.2">
      <c r="B341" s="53"/>
      <c r="E341" s="29"/>
      <c r="F341" s="20"/>
      <c r="J341" s="29"/>
      <c r="K341" s="20"/>
      <c r="M341" s="1"/>
      <c r="N341" s="1"/>
      <c r="O341" s="67"/>
      <c r="CB341" s="27"/>
      <c r="CC341" s="27"/>
      <c r="CD341" s="27"/>
    </row>
    <row r="342" spans="1:82" s="16" customFormat="1" ht="15" customHeight="1" thickBot="1" x14ac:dyDescent="0.25">
      <c r="A342" s="46"/>
      <c r="B342" s="47"/>
      <c r="C342" s="46"/>
      <c r="D342" s="46"/>
      <c r="E342" s="91"/>
      <c r="F342" s="51"/>
      <c r="G342" s="46"/>
      <c r="H342" s="46"/>
      <c r="I342" s="46"/>
      <c r="J342" s="91"/>
      <c r="K342" s="51"/>
      <c r="L342" s="46"/>
      <c r="M342" s="46"/>
      <c r="N342" s="46"/>
      <c r="O342" s="91"/>
      <c r="P342" s="1"/>
      <c r="Q342" s="1"/>
      <c r="R342" s="27"/>
      <c r="AC342" s="21"/>
    </row>
    <row r="343" spans="1:82" s="16" customFormat="1" ht="15" customHeight="1" x14ac:dyDescent="0.2">
      <c r="A343" s="9"/>
      <c r="B343" s="10"/>
      <c r="C343" s="9"/>
      <c r="D343" s="9"/>
      <c r="E343" s="14"/>
      <c r="F343" s="12"/>
      <c r="G343" s="9"/>
      <c r="H343" s="9"/>
      <c r="I343" s="9"/>
      <c r="J343" s="14"/>
      <c r="P343" s="12"/>
      <c r="Q343" s="140"/>
      <c r="R343" s="140"/>
      <c r="S343" s="9"/>
      <c r="T343" s="14"/>
      <c r="U343" s="12"/>
      <c r="V343" s="9"/>
      <c r="W343" s="9"/>
      <c r="X343" s="9"/>
      <c r="Y343" s="14"/>
    </row>
    <row r="344" spans="1:82" s="16" customFormat="1" ht="15" customHeight="1" x14ac:dyDescent="0.2">
      <c r="A344" s="222" t="s">
        <v>731</v>
      </c>
      <c r="B344" s="53"/>
      <c r="E344" s="29"/>
      <c r="F344" s="20"/>
      <c r="H344" s="237" t="s">
        <v>273</v>
      </c>
      <c r="I344" s="238" t="s">
        <v>735</v>
      </c>
      <c r="J344" s="239"/>
      <c r="K344" s="222"/>
      <c r="P344" s="20"/>
      <c r="Q344" s="1" t="s">
        <v>732</v>
      </c>
      <c r="R344" s="1"/>
      <c r="T344" s="29"/>
      <c r="U344" s="96"/>
      <c r="V344" s="221"/>
      <c r="Y344" s="29"/>
    </row>
    <row r="345" spans="1:82" s="16" customFormat="1" ht="15" customHeight="1" thickBot="1" x14ac:dyDescent="0.25">
      <c r="B345" s="53"/>
      <c r="E345" s="29"/>
      <c r="F345" s="20"/>
      <c r="H345" s="238">
        <v>1895</v>
      </c>
      <c r="I345" s="240" t="s">
        <v>681</v>
      </c>
      <c r="J345" s="25">
        <v>14</v>
      </c>
      <c r="P345" s="20"/>
      <c r="Q345" s="1"/>
      <c r="R345" s="1"/>
      <c r="T345" s="29"/>
      <c r="U345" s="20"/>
      <c r="V345" s="23" t="s">
        <v>696</v>
      </c>
      <c r="W345" s="24" t="s">
        <v>742</v>
      </c>
      <c r="Y345" s="29"/>
    </row>
    <row r="346" spans="1:82" s="16" customFormat="1" ht="15" customHeight="1" x14ac:dyDescent="0.2">
      <c r="B346" s="53"/>
      <c r="E346" s="29"/>
      <c r="F346" s="20"/>
      <c r="J346" s="29"/>
      <c r="P346" s="20"/>
      <c r="Q346" s="1"/>
      <c r="R346" s="1"/>
      <c r="T346" s="29"/>
      <c r="U346" s="96"/>
      <c r="V346" s="66" t="s">
        <v>336</v>
      </c>
      <c r="W346" s="189" t="s">
        <v>743</v>
      </c>
      <c r="X346" s="33">
        <f>SUM(1919-V346)</f>
        <v>60</v>
      </c>
      <c r="Y346" s="25">
        <v>59</v>
      </c>
      <c r="AZ346" s="12"/>
      <c r="BA346" s="13"/>
      <c r="BB346" s="13"/>
      <c r="BC346" s="10"/>
      <c r="BD346" s="13"/>
      <c r="BE346" s="14"/>
      <c r="BG346" s="12"/>
      <c r="BH346" s="9"/>
      <c r="BI346" s="9"/>
      <c r="BJ346" s="9"/>
      <c r="BK346" s="14"/>
    </row>
    <row r="347" spans="1:82" s="16" customFormat="1" ht="15" customHeight="1" x14ac:dyDescent="0.2">
      <c r="B347" s="53"/>
      <c r="E347" s="29"/>
      <c r="F347" s="20"/>
      <c r="J347" s="29"/>
      <c r="P347" s="20"/>
      <c r="Q347" s="1"/>
      <c r="R347" s="1"/>
      <c r="T347" s="29"/>
      <c r="U347" s="28"/>
      <c r="V347" s="221"/>
      <c r="W347" s="221"/>
      <c r="Y347" s="29"/>
      <c r="AZ347" s="20"/>
      <c r="BA347" s="27"/>
      <c r="BB347" s="34" t="s">
        <v>607</v>
      </c>
      <c r="BC347" s="7" t="s">
        <v>66</v>
      </c>
      <c r="BE347" s="108"/>
      <c r="BG347" s="20"/>
      <c r="BK347" s="29"/>
    </row>
    <row r="348" spans="1:82" s="16" customFormat="1" ht="15" customHeight="1" x14ac:dyDescent="0.2">
      <c r="B348" s="53"/>
      <c r="E348" s="29"/>
      <c r="F348" s="20"/>
      <c r="J348" s="29"/>
      <c r="P348" s="20"/>
      <c r="Q348" s="1"/>
      <c r="R348" s="1"/>
      <c r="T348" s="29"/>
      <c r="U348" s="232"/>
      <c r="V348" s="222"/>
      <c r="W348" s="221"/>
      <c r="X348" s="221"/>
      <c r="Y348" s="29"/>
      <c r="AZ348" s="20"/>
      <c r="BA348" s="27"/>
      <c r="BB348" s="7">
        <v>1859</v>
      </c>
      <c r="BC348" s="7" t="s">
        <v>615</v>
      </c>
      <c r="BD348" s="21">
        <v>56</v>
      </c>
      <c r="BE348" s="29"/>
      <c r="BG348" s="20"/>
      <c r="BI348" s="208" t="s">
        <v>654</v>
      </c>
      <c r="BJ348" s="209" t="s">
        <v>15</v>
      </c>
      <c r="BK348" s="25"/>
    </row>
    <row r="349" spans="1:82" s="16" customFormat="1" ht="15" customHeight="1" x14ac:dyDescent="0.2">
      <c r="B349" s="53"/>
      <c r="E349" s="29"/>
      <c r="F349" s="20"/>
      <c r="J349" s="29"/>
      <c r="P349" s="20"/>
      <c r="Q349" s="1"/>
      <c r="R349" s="1"/>
      <c r="T349" s="29"/>
      <c r="U349" s="20"/>
      <c r="V349" s="221"/>
      <c r="W349" s="221"/>
      <c r="Y349" s="29"/>
      <c r="AZ349" s="20"/>
      <c r="BA349" s="53"/>
      <c r="BB349" s="7"/>
      <c r="BC349" s="7"/>
      <c r="BD349" s="45"/>
      <c r="BE349" s="29"/>
      <c r="BG349" s="20"/>
      <c r="BI349" s="210">
        <v>1794</v>
      </c>
      <c r="BJ349" s="162" t="s">
        <v>655</v>
      </c>
      <c r="BK349" s="164">
        <f>SUM(1874-BI349)</f>
        <v>80</v>
      </c>
    </row>
    <row r="350" spans="1:82" s="16" customFormat="1" ht="15" customHeight="1" x14ac:dyDescent="0.2">
      <c r="E350" s="29"/>
      <c r="F350" s="20"/>
      <c r="J350" s="67"/>
      <c r="P350" s="96"/>
      <c r="Q350" s="221"/>
      <c r="T350" s="29"/>
      <c r="U350" s="20"/>
      <c r="Y350" s="29"/>
      <c r="AY350" s="20"/>
      <c r="AZ350" s="27"/>
      <c r="BA350" s="27"/>
      <c r="BB350" s="21"/>
      <c r="BD350" s="29"/>
      <c r="BF350" s="20"/>
      <c r="BJ350" s="29"/>
    </row>
    <row r="351" spans="1:82" s="16" customFormat="1" ht="15" customHeight="1" thickBot="1" x14ac:dyDescent="0.25">
      <c r="A351" s="46"/>
      <c r="B351" s="46"/>
      <c r="C351" s="46"/>
      <c r="D351" s="46"/>
      <c r="E351" s="91"/>
      <c r="F351" s="51"/>
      <c r="G351" s="46"/>
      <c r="H351" s="47"/>
      <c r="I351" s="46"/>
      <c r="J351" s="74"/>
      <c r="K351" s="27"/>
      <c r="L351" s="53"/>
      <c r="M351" s="53"/>
      <c r="N351" s="53"/>
      <c r="O351" s="53"/>
      <c r="P351" s="51"/>
      <c r="Q351" s="46"/>
      <c r="R351" s="46"/>
      <c r="S351" s="46"/>
      <c r="T351" s="91"/>
      <c r="U351" s="51"/>
      <c r="V351" s="46"/>
      <c r="W351" s="46"/>
      <c r="X351" s="46"/>
      <c r="Y351" s="91"/>
      <c r="AW351" s="20"/>
      <c r="AX351" s="27"/>
      <c r="AY351" s="27"/>
      <c r="AZ351" s="27"/>
      <c r="BA351" s="27"/>
      <c r="BB351" s="29"/>
      <c r="BD351" s="20"/>
      <c r="BF351" s="211" t="s">
        <v>654</v>
      </c>
      <c r="BG351" s="212" t="s">
        <v>89</v>
      </c>
      <c r="BH351" s="29"/>
    </row>
    <row r="352" spans="1:82" s="16" customFormat="1" ht="15" customHeight="1" x14ac:dyDescent="0.2">
      <c r="A352" s="9"/>
      <c r="B352" s="9"/>
      <c r="C352" s="9"/>
      <c r="D352" s="9"/>
      <c r="E352" s="14"/>
      <c r="F352" s="12"/>
      <c r="G352" s="9"/>
      <c r="H352" s="9"/>
      <c r="I352" s="9"/>
      <c r="J352" s="14"/>
      <c r="K352" s="15"/>
      <c r="L352" s="9"/>
      <c r="M352" s="231"/>
      <c r="N352" s="13"/>
      <c r="O352" s="93"/>
      <c r="P352" s="27"/>
      <c r="AS352" s="20"/>
      <c r="AT352" s="27"/>
      <c r="AU352" s="27"/>
      <c r="AV352" s="27"/>
      <c r="AW352" s="27"/>
      <c r="AX352" s="29"/>
      <c r="AZ352" s="20"/>
      <c r="BB352" s="213">
        <f>SUM(1864-BD352)</f>
        <v>1794</v>
      </c>
      <c r="BC352" s="214" t="s">
        <v>658</v>
      </c>
      <c r="BD352" s="215">
        <v>70</v>
      </c>
    </row>
    <row r="353" spans="1:56" s="16" customFormat="1" ht="15" customHeight="1" thickBot="1" x14ac:dyDescent="0.25">
      <c r="B353" s="62" t="s">
        <v>661</v>
      </c>
      <c r="C353" s="3" t="s">
        <v>662</v>
      </c>
      <c r="D353" s="27"/>
      <c r="E353" s="67"/>
      <c r="F353" s="20"/>
      <c r="H353" s="62" t="s">
        <v>663</v>
      </c>
      <c r="I353" s="63" t="s">
        <v>89</v>
      </c>
      <c r="J353" s="29"/>
      <c r="K353" s="28"/>
      <c r="M353" s="45"/>
      <c r="O353" s="29"/>
      <c r="P353" s="262"/>
      <c r="AS353" s="51"/>
      <c r="AT353" s="47"/>
      <c r="AU353" s="46"/>
      <c r="AV353" s="46"/>
      <c r="AW353" s="46"/>
      <c r="AX353" s="91"/>
      <c r="AZ353" s="51"/>
      <c r="BA353" s="46"/>
      <c r="BB353" s="47"/>
      <c r="BC353" s="46"/>
      <c r="BD353" s="74"/>
    </row>
    <row r="354" spans="1:56" s="16" customFormat="1" ht="15" customHeight="1" x14ac:dyDescent="0.2">
      <c r="B354" s="81">
        <v>1869</v>
      </c>
      <c r="C354" s="81" t="s">
        <v>679</v>
      </c>
      <c r="D354" s="21">
        <f>SUM(1893-B354)</f>
        <v>24</v>
      </c>
      <c r="E354" s="67"/>
      <c r="F354" s="20"/>
      <c r="H354" s="63">
        <v>1823</v>
      </c>
      <c r="I354" s="63" t="s">
        <v>680</v>
      </c>
      <c r="J354" s="25">
        <v>63</v>
      </c>
      <c r="K354" s="20"/>
      <c r="M354" s="23" t="s">
        <v>665</v>
      </c>
      <c r="N354" s="24" t="s">
        <v>666</v>
      </c>
      <c r="O354" s="29"/>
      <c r="P354" s="262"/>
    </row>
    <row r="355" spans="1:56" s="16" customFormat="1" ht="15" customHeight="1" x14ac:dyDescent="0.2">
      <c r="E355" s="29"/>
      <c r="F355" s="20"/>
      <c r="H355" s="27"/>
      <c r="I355" s="27"/>
      <c r="J355" s="29"/>
      <c r="K355" s="20"/>
      <c r="M355" s="66" t="s">
        <v>682</v>
      </c>
      <c r="N355" s="189" t="s">
        <v>683</v>
      </c>
      <c r="O355" s="37">
        <f>SUM(1919-M355)</f>
        <v>23</v>
      </c>
      <c r="P355" s="262"/>
      <c r="Q355" s="27"/>
      <c r="R355" s="27"/>
      <c r="V355" s="27"/>
      <c r="W355" s="27"/>
      <c r="AA355" s="27"/>
      <c r="AB355" s="27"/>
      <c r="AF355" s="27"/>
      <c r="AG355" s="27"/>
      <c r="AK355" s="27"/>
      <c r="AL355" s="27"/>
      <c r="AP355" s="27"/>
      <c r="AQ355" s="27"/>
    </row>
    <row r="356" spans="1:56" s="16" customFormat="1" ht="15" customHeight="1" x14ac:dyDescent="0.2">
      <c r="A356" s="27"/>
      <c r="B356" s="62" t="s">
        <v>661</v>
      </c>
      <c r="C356" s="3" t="s">
        <v>10</v>
      </c>
      <c r="E356" s="29"/>
      <c r="F356" s="20"/>
      <c r="H356" s="62" t="s">
        <v>663</v>
      </c>
      <c r="I356" s="63" t="s">
        <v>38</v>
      </c>
      <c r="J356" s="29"/>
      <c r="K356" s="96"/>
      <c r="N356" s="45"/>
      <c r="O356" s="29"/>
      <c r="P356" s="262"/>
      <c r="V356" s="27"/>
      <c r="W356" s="27"/>
      <c r="AA356" s="27"/>
      <c r="AB356" s="27"/>
      <c r="AF356" s="27"/>
      <c r="AG356" s="27"/>
      <c r="AK356" s="27"/>
      <c r="AL356" s="27"/>
      <c r="AP356" s="27"/>
      <c r="AQ356" s="27"/>
    </row>
    <row r="357" spans="1:56" s="16" customFormat="1" ht="15" customHeight="1" x14ac:dyDescent="0.2">
      <c r="A357" s="27"/>
      <c r="B357" s="81">
        <v>1817</v>
      </c>
      <c r="C357" s="81" t="s">
        <v>693</v>
      </c>
      <c r="D357" s="21">
        <f>SUM(1886-B357)</f>
        <v>69</v>
      </c>
      <c r="E357" s="29"/>
      <c r="F357" s="20"/>
      <c r="G357" s="21"/>
      <c r="H357" s="63">
        <v>1826</v>
      </c>
      <c r="I357" s="63" t="s">
        <v>694</v>
      </c>
      <c r="J357" s="25">
        <f>SUM(1893-H357)</f>
        <v>67</v>
      </c>
      <c r="K357" s="20"/>
      <c r="L357" s="53"/>
      <c r="M357" s="53"/>
      <c r="O357" s="29"/>
      <c r="P357" s="262"/>
      <c r="V357" s="27"/>
      <c r="W357" s="27"/>
      <c r="AA357" s="27"/>
      <c r="AB357" s="27"/>
      <c r="AF357" s="27"/>
      <c r="AG357" s="27"/>
      <c r="AK357" s="27"/>
      <c r="AL357" s="27"/>
      <c r="AP357" s="27"/>
      <c r="AQ357" s="27"/>
    </row>
    <row r="358" spans="1:56" s="16" customFormat="1" ht="15" customHeight="1" x14ac:dyDescent="0.2">
      <c r="A358" s="27"/>
      <c r="B358" s="27"/>
      <c r="E358" s="29"/>
      <c r="F358" s="20"/>
      <c r="G358" s="21"/>
      <c r="I358" s="27"/>
      <c r="J358" s="67"/>
      <c r="K358" s="20"/>
      <c r="L358" s="53"/>
      <c r="M358" s="53"/>
      <c r="O358" s="29"/>
      <c r="P358" s="288"/>
      <c r="U358" s="27"/>
      <c r="V358" s="27"/>
      <c r="Z358" s="27"/>
      <c r="AA358" s="27"/>
      <c r="AE358" s="27"/>
      <c r="AF358" s="27"/>
      <c r="AJ358" s="27"/>
      <c r="AK358" s="27"/>
      <c r="AO358" s="27"/>
      <c r="AP358" s="27"/>
    </row>
    <row r="359" spans="1:56" s="16" customFormat="1" ht="15" customHeight="1" x14ac:dyDescent="0.2">
      <c r="A359" s="27"/>
      <c r="B359" s="27"/>
      <c r="E359" s="29"/>
      <c r="F359" s="20"/>
      <c r="G359" s="21"/>
      <c r="I359" s="27"/>
      <c r="J359" s="67"/>
      <c r="K359" s="20"/>
      <c r="L359" s="53"/>
      <c r="M359" s="53"/>
      <c r="O359" s="29"/>
      <c r="P359" s="262"/>
      <c r="U359" s="27"/>
      <c r="V359" s="27"/>
      <c r="Z359" s="27"/>
      <c r="AA359" s="27"/>
      <c r="AE359" s="27"/>
      <c r="AF359" s="27"/>
      <c r="AJ359" s="27"/>
      <c r="AK359" s="27"/>
      <c r="AO359" s="27"/>
      <c r="AP359" s="27"/>
    </row>
    <row r="360" spans="1:56" s="16" customFormat="1" ht="15" customHeight="1" thickBot="1" x14ac:dyDescent="0.25">
      <c r="A360" s="47"/>
      <c r="B360" s="47"/>
      <c r="C360" s="46"/>
      <c r="D360" s="46"/>
      <c r="E360" s="91"/>
      <c r="F360" s="51"/>
      <c r="G360" s="50"/>
      <c r="H360" s="46"/>
      <c r="I360" s="47"/>
      <c r="J360" s="74"/>
      <c r="K360" s="51"/>
      <c r="L360" s="47"/>
      <c r="M360" s="47"/>
      <c r="N360" s="46"/>
      <c r="O360" s="91"/>
      <c r="P360" s="262"/>
    </row>
    <row r="361" spans="1:56" s="16" customFormat="1" ht="15" customHeight="1" x14ac:dyDescent="0.2">
      <c r="A361" s="9"/>
      <c r="B361" s="9"/>
      <c r="C361" s="9"/>
      <c r="D361" s="9"/>
      <c r="E361" s="14"/>
      <c r="F361" s="94"/>
      <c r="G361" s="9"/>
      <c r="H361" s="9"/>
      <c r="I361" s="9"/>
      <c r="J361" s="9"/>
      <c r="K361" s="12"/>
      <c r="L361" s="9"/>
      <c r="M361" s="9"/>
      <c r="N361" s="9"/>
      <c r="O361" s="14"/>
      <c r="P361" s="262"/>
    </row>
    <row r="362" spans="1:56" s="16" customFormat="1" ht="15" customHeight="1" x14ac:dyDescent="0.2">
      <c r="B362" s="175" t="s">
        <v>669</v>
      </c>
      <c r="C362" s="176" t="s">
        <v>670</v>
      </c>
      <c r="E362" s="29"/>
      <c r="F362" s="20"/>
      <c r="H362" s="30" t="s">
        <v>273</v>
      </c>
      <c r="I362" s="31" t="s">
        <v>19</v>
      </c>
      <c r="J362" s="45"/>
      <c r="K362" s="20"/>
      <c r="M362" s="52" t="s">
        <v>667</v>
      </c>
      <c r="N362" s="52" t="s">
        <v>668</v>
      </c>
      <c r="O362" s="29"/>
      <c r="P362" s="262"/>
    </row>
    <row r="363" spans="1:56" s="16" customFormat="1" ht="15" customHeight="1" x14ac:dyDescent="0.2">
      <c r="B363" s="182">
        <v>1822</v>
      </c>
      <c r="C363" s="182" t="s">
        <v>686</v>
      </c>
      <c r="D363" s="177">
        <f>SUM(1888-B363)</f>
        <v>66</v>
      </c>
      <c r="E363" s="29"/>
      <c r="F363" s="20"/>
      <c r="H363" s="77">
        <v>1824</v>
      </c>
      <c r="I363" s="185" t="s">
        <v>671</v>
      </c>
      <c r="J363" s="45">
        <v>69</v>
      </c>
      <c r="K363" s="20"/>
      <c r="M363" s="45">
        <v>1888</v>
      </c>
      <c r="N363" s="60" t="s">
        <v>684</v>
      </c>
      <c r="O363" s="25">
        <v>2</v>
      </c>
      <c r="P363" s="262"/>
    </row>
    <row r="364" spans="1:56" s="16" customFormat="1" ht="15" customHeight="1" x14ac:dyDescent="0.2">
      <c r="A364" s="45"/>
      <c r="E364" s="29"/>
      <c r="F364" s="20"/>
      <c r="G364" s="53"/>
      <c r="J364" s="45"/>
      <c r="K364" s="20"/>
      <c r="O364" s="29"/>
      <c r="P364" s="288"/>
    </row>
    <row r="365" spans="1:56" s="16" customFormat="1" ht="15" customHeight="1" x14ac:dyDescent="0.2">
      <c r="B365" s="195" t="s">
        <v>669</v>
      </c>
      <c r="C365" s="229" t="s">
        <v>17</v>
      </c>
      <c r="E365" s="29"/>
      <c r="F365" s="20"/>
      <c r="G365" s="53"/>
      <c r="H365" s="23" t="s">
        <v>273</v>
      </c>
      <c r="I365" s="24" t="s">
        <v>261</v>
      </c>
      <c r="J365" s="45"/>
      <c r="K365" s="96"/>
      <c r="M365" s="30" t="s">
        <v>667</v>
      </c>
      <c r="N365" s="31" t="s">
        <v>10</v>
      </c>
      <c r="O365" s="29"/>
      <c r="P365" s="288"/>
    </row>
    <row r="366" spans="1:56" s="16" customFormat="1" ht="15" customHeight="1" x14ac:dyDescent="0.2">
      <c r="A366" s="53"/>
      <c r="B366" s="230">
        <v>1865</v>
      </c>
      <c r="C366" s="230" t="s">
        <v>695</v>
      </c>
      <c r="D366" s="199">
        <f>SUM(1887-B366)</f>
        <v>22</v>
      </c>
      <c r="E366" s="29"/>
      <c r="F366" s="28"/>
      <c r="H366" s="66">
        <v>1829</v>
      </c>
      <c r="I366" s="82">
        <v>4393</v>
      </c>
      <c r="J366" s="45">
        <v>83</v>
      </c>
      <c r="K366" s="96"/>
      <c r="M366" s="77">
        <v>1851</v>
      </c>
      <c r="N366" s="218" t="s">
        <v>689</v>
      </c>
      <c r="O366" s="25">
        <f>SUM(1901-M366)</f>
        <v>50</v>
      </c>
      <c r="P366" s="262"/>
    </row>
    <row r="367" spans="1:56" s="16" customFormat="1" ht="15" customHeight="1" x14ac:dyDescent="0.2">
      <c r="E367" s="29"/>
      <c r="F367" s="20"/>
      <c r="J367" s="45"/>
      <c r="K367" s="20"/>
      <c r="L367" s="53"/>
      <c r="M367" s="53"/>
      <c r="N367" s="45"/>
      <c r="O367" s="29"/>
      <c r="P367" s="262"/>
    </row>
    <row r="368" spans="1:56" s="16" customFormat="1" ht="15" customHeight="1" x14ac:dyDescent="0.2">
      <c r="E368" s="29"/>
      <c r="F368" s="20"/>
      <c r="K368" s="20"/>
      <c r="O368" s="29"/>
      <c r="P368" s="262"/>
    </row>
    <row r="369" spans="1:21" s="16" customFormat="1" ht="15" customHeight="1" thickBot="1" x14ac:dyDescent="0.25">
      <c r="A369" s="46"/>
      <c r="B369" s="46"/>
      <c r="C369" s="46"/>
      <c r="D369" s="46"/>
      <c r="E369" s="91"/>
      <c r="F369" s="51"/>
      <c r="G369" s="46"/>
      <c r="H369" s="46"/>
      <c r="I369" s="46"/>
      <c r="J369" s="46"/>
      <c r="K369" s="51"/>
      <c r="L369" s="46"/>
      <c r="M369" s="46"/>
      <c r="N369" s="46"/>
      <c r="O369" s="91"/>
      <c r="P369" s="262"/>
    </row>
    <row r="370" spans="1:21" s="16" customFormat="1" ht="15" customHeight="1" x14ac:dyDescent="0.2">
      <c r="A370" s="9"/>
      <c r="B370" s="228" t="s">
        <v>504</v>
      </c>
      <c r="C370" s="204" t="s">
        <v>8</v>
      </c>
      <c r="D370" s="9"/>
      <c r="E370" s="14"/>
      <c r="F370" s="53"/>
      <c r="G370" s="53"/>
      <c r="I370" s="89"/>
      <c r="J370" s="21"/>
      <c r="P370" s="262"/>
    </row>
    <row r="371" spans="1:21" s="16" customFormat="1" ht="15" customHeight="1" x14ac:dyDescent="0.2">
      <c r="B371" s="81">
        <v>1821</v>
      </c>
      <c r="C371" s="193" t="s">
        <v>685</v>
      </c>
      <c r="D371" s="45">
        <f>SUM(1894 -B371)</f>
        <v>73</v>
      </c>
      <c r="E371" s="29"/>
      <c r="F371" s="53"/>
      <c r="H371" s="89"/>
      <c r="I371" s="45"/>
      <c r="P371" s="262"/>
    </row>
    <row r="372" spans="1:21" s="16" customFormat="1" ht="15" customHeight="1" x14ac:dyDescent="0.2">
      <c r="B372" s="30" t="s">
        <v>504</v>
      </c>
      <c r="C372" s="31" t="s">
        <v>10</v>
      </c>
      <c r="E372" s="29"/>
      <c r="F372" s="53"/>
      <c r="H372" s="89"/>
      <c r="I372" s="45"/>
      <c r="P372" s="262"/>
    </row>
    <row r="373" spans="1:21" s="16" customFormat="1" ht="15" customHeight="1" x14ac:dyDescent="0.2">
      <c r="B373" s="77">
        <v>1818</v>
      </c>
      <c r="C373" s="185" t="s">
        <v>691</v>
      </c>
      <c r="D373" s="45">
        <f>SUM(1897-B373)</f>
        <v>79</v>
      </c>
      <c r="E373" s="29"/>
      <c r="F373" s="53"/>
      <c r="H373" s="89"/>
      <c r="I373" s="45"/>
      <c r="P373" s="262"/>
    </row>
    <row r="374" spans="1:21" s="16" customFormat="1" ht="15" customHeight="1" x14ac:dyDescent="0.2">
      <c r="B374" s="45"/>
      <c r="E374" s="29"/>
      <c r="F374" s="53"/>
      <c r="H374" s="89"/>
      <c r="I374" s="45"/>
      <c r="P374" s="262"/>
    </row>
    <row r="375" spans="1:21" s="16" customFormat="1" ht="15" customHeight="1" x14ac:dyDescent="0.2">
      <c r="E375" s="29"/>
      <c r="F375" s="53"/>
      <c r="H375" s="89"/>
      <c r="I375" s="45"/>
      <c r="P375" s="262"/>
    </row>
    <row r="376" spans="1:21" s="16" customFormat="1" ht="15" customHeight="1" x14ac:dyDescent="0.2">
      <c r="E376" s="29"/>
      <c r="F376" s="53"/>
      <c r="H376" s="89"/>
      <c r="I376" s="45"/>
      <c r="P376" s="262"/>
    </row>
    <row r="377" spans="1:21" s="16" customFormat="1" ht="15" customHeight="1" x14ac:dyDescent="0.2">
      <c r="E377" s="29"/>
      <c r="F377" s="53"/>
      <c r="H377" s="89"/>
      <c r="I377" s="45"/>
      <c r="P377" s="262"/>
    </row>
    <row r="378" spans="1:21" s="16" customFormat="1" ht="15" customHeight="1" thickBot="1" x14ac:dyDescent="0.25">
      <c r="A378" s="46"/>
      <c r="B378" s="46"/>
      <c r="C378" s="46"/>
      <c r="D378" s="46"/>
      <c r="E378" s="91"/>
      <c r="F378" s="53"/>
      <c r="P378" s="262"/>
    </row>
    <row r="379" spans="1:21" s="16" customFormat="1" ht="15" customHeight="1" x14ac:dyDescent="0.2">
      <c r="A379" s="9"/>
      <c r="B379" s="9"/>
      <c r="C379" s="9"/>
      <c r="D379" s="9"/>
      <c r="E379" s="14"/>
      <c r="F379" s="227"/>
      <c r="G379" s="13"/>
      <c r="H379" s="9"/>
      <c r="I379" s="9"/>
      <c r="J379" s="14"/>
      <c r="K379" s="12"/>
      <c r="L379" s="9"/>
      <c r="M379" s="9"/>
      <c r="N379" s="9"/>
      <c r="O379" s="14"/>
      <c r="P379" s="262"/>
    </row>
    <row r="380" spans="1:21" s="16" customFormat="1" ht="15" customHeight="1" x14ac:dyDescent="0.2">
      <c r="A380" s="53"/>
      <c r="B380" s="23" t="s">
        <v>273</v>
      </c>
      <c r="C380" s="24" t="s">
        <v>19</v>
      </c>
      <c r="D380" s="45"/>
      <c r="E380" s="29"/>
      <c r="F380" s="20"/>
      <c r="G380" s="53"/>
      <c r="H380" s="62" t="s">
        <v>672</v>
      </c>
      <c r="I380" s="63" t="s">
        <v>673</v>
      </c>
      <c r="J380" s="29"/>
      <c r="K380" s="20"/>
      <c r="L380" s="53"/>
      <c r="M380" s="23" t="s">
        <v>675</v>
      </c>
      <c r="N380" s="24" t="s">
        <v>350</v>
      </c>
      <c r="O380" s="29"/>
      <c r="P380" s="262"/>
    </row>
    <row r="381" spans="1:21" s="16" customFormat="1" ht="15" customHeight="1" x14ac:dyDescent="0.2">
      <c r="B381" s="66">
        <v>1826</v>
      </c>
      <c r="C381" s="189" t="s">
        <v>496</v>
      </c>
      <c r="D381" s="33">
        <f>SUM(1909-B381)</f>
        <v>83</v>
      </c>
      <c r="E381" s="29"/>
      <c r="F381" s="20"/>
      <c r="G381" s="53"/>
      <c r="H381" s="81">
        <v>1875</v>
      </c>
      <c r="I381" s="193" t="s">
        <v>674</v>
      </c>
      <c r="J381" s="25">
        <f>SUM(1891-H381)</f>
        <v>16</v>
      </c>
      <c r="K381" s="20"/>
      <c r="L381" s="53"/>
      <c r="M381" s="136">
        <v>1877</v>
      </c>
      <c r="N381" s="189" t="s">
        <v>676</v>
      </c>
      <c r="O381" s="57">
        <f>SUM(1916-M381)</f>
        <v>39</v>
      </c>
      <c r="P381" s="262"/>
    </row>
    <row r="382" spans="1:21" s="16" customFormat="1" ht="15" customHeight="1" x14ac:dyDescent="0.2">
      <c r="A382" s="53"/>
      <c r="E382" s="29"/>
      <c r="F382" s="20"/>
      <c r="G382" s="53"/>
      <c r="J382" s="29"/>
      <c r="K382" s="20"/>
      <c r="L382" s="53"/>
      <c r="M382" s="53"/>
      <c r="O382" s="29"/>
      <c r="P382" s="262"/>
      <c r="U382" s="21"/>
    </row>
    <row r="383" spans="1:21" s="16" customFormat="1" ht="15" customHeight="1" x14ac:dyDescent="0.2">
      <c r="A383" s="53"/>
      <c r="B383" s="23" t="s">
        <v>273</v>
      </c>
      <c r="C383" s="24" t="s">
        <v>15</v>
      </c>
      <c r="D383" s="45"/>
      <c r="E383" s="29"/>
      <c r="F383" s="20"/>
      <c r="H383" s="30" t="s">
        <v>672</v>
      </c>
      <c r="I383" s="31" t="s">
        <v>187</v>
      </c>
      <c r="J383" s="29"/>
      <c r="K383" s="20"/>
      <c r="M383" s="53"/>
      <c r="N383" s="53"/>
      <c r="O383" s="67"/>
      <c r="P383" s="262"/>
      <c r="U383" s="27"/>
    </row>
    <row r="384" spans="1:21" s="16" customFormat="1" ht="15" customHeight="1" x14ac:dyDescent="0.2">
      <c r="B384" s="66">
        <v>1836</v>
      </c>
      <c r="C384" s="189" t="s">
        <v>690</v>
      </c>
      <c r="D384" s="45">
        <v>79</v>
      </c>
      <c r="E384" s="29"/>
      <c r="F384" s="28"/>
      <c r="H384" s="77">
        <v>1838</v>
      </c>
      <c r="I384" s="218" t="s">
        <v>687</v>
      </c>
      <c r="J384" s="25">
        <f>SUM(1901-H384)</f>
        <v>63</v>
      </c>
      <c r="K384" s="40"/>
      <c r="L384" s="45"/>
      <c r="O384" s="67"/>
      <c r="P384" s="262"/>
    </row>
    <row r="385" spans="1:48" s="16" customFormat="1" ht="15" customHeight="1" x14ac:dyDescent="0.2">
      <c r="C385" s="53"/>
      <c r="D385" s="45"/>
      <c r="E385" s="67"/>
      <c r="F385" s="20"/>
      <c r="J385" s="29"/>
      <c r="K385" s="20"/>
      <c r="O385" s="29"/>
      <c r="P385" s="262"/>
    </row>
    <row r="386" spans="1:48" s="16" customFormat="1" ht="15" customHeight="1" x14ac:dyDescent="0.2">
      <c r="E386" s="29"/>
      <c r="F386" s="20"/>
      <c r="H386" s="23" t="s">
        <v>672</v>
      </c>
      <c r="I386" s="24" t="s">
        <v>74</v>
      </c>
      <c r="J386" s="29"/>
      <c r="K386" s="20"/>
      <c r="O386" s="29"/>
      <c r="P386" s="262"/>
    </row>
    <row r="387" spans="1:48" s="16" customFormat="1" ht="15" customHeight="1" x14ac:dyDescent="0.2">
      <c r="E387" s="29"/>
      <c r="F387" s="20"/>
      <c r="H387" s="66">
        <v>1843</v>
      </c>
      <c r="I387" s="189" t="s">
        <v>688</v>
      </c>
      <c r="J387" s="37">
        <f>SUM(1915-H387)</f>
        <v>72</v>
      </c>
      <c r="K387" s="20"/>
      <c r="O387" s="29"/>
      <c r="P387" s="262"/>
    </row>
    <row r="388" spans="1:48" s="16" customFormat="1" ht="15" customHeight="1" thickBot="1" x14ac:dyDescent="0.25">
      <c r="A388" s="46"/>
      <c r="B388" s="46"/>
      <c r="C388" s="46"/>
      <c r="D388" s="46"/>
      <c r="E388" s="91"/>
      <c r="F388" s="99"/>
      <c r="G388" s="46"/>
      <c r="H388" s="216"/>
      <c r="I388" s="50"/>
      <c r="J388" s="91"/>
      <c r="K388" s="51"/>
      <c r="L388" s="46"/>
      <c r="M388" s="46"/>
      <c r="N388" s="46"/>
      <c r="O388" s="91"/>
      <c r="P388" s="262"/>
    </row>
    <row r="389" spans="1:48" s="262" customFormat="1" ht="15" customHeight="1" x14ac:dyDescent="0.2">
      <c r="F389" s="263"/>
      <c r="H389" s="287"/>
      <c r="I389" s="288"/>
    </row>
    <row r="390" spans="1:48" s="262" customFormat="1" ht="15" customHeight="1" x14ac:dyDescent="0.2">
      <c r="F390" s="263"/>
      <c r="H390" s="287"/>
      <c r="I390" s="288"/>
    </row>
    <row r="391" spans="1:48" s="262" customFormat="1" ht="15" customHeight="1" x14ac:dyDescent="0.2">
      <c r="F391" s="263"/>
      <c r="H391" s="287"/>
      <c r="I391" s="288"/>
    </row>
    <row r="392" spans="1:48" s="262" customFormat="1" ht="15" customHeight="1" thickBot="1" x14ac:dyDescent="0.25">
      <c r="F392" s="263"/>
      <c r="H392" s="287"/>
      <c r="I392" s="288"/>
    </row>
    <row r="393" spans="1:48" s="16" customFormat="1" ht="15" customHeight="1" x14ac:dyDescent="0.2">
      <c r="A393" s="12"/>
      <c r="B393" s="9"/>
      <c r="C393" s="9"/>
      <c r="D393" s="9"/>
      <c r="E393" s="14"/>
      <c r="F393" s="94"/>
      <c r="G393" s="9"/>
      <c r="H393" s="231"/>
      <c r="I393" s="13"/>
      <c r="J393" s="14"/>
      <c r="K393" s="12"/>
      <c r="L393" s="9"/>
      <c r="M393" s="9"/>
      <c r="N393" s="9"/>
      <c r="O393" s="14"/>
      <c r="P393" s="12"/>
      <c r="Q393" s="9"/>
      <c r="R393" s="9"/>
      <c r="S393" s="9"/>
      <c r="T393" s="9"/>
      <c r="U393" s="14"/>
      <c r="V393" s="12"/>
      <c r="W393" s="9"/>
      <c r="X393" s="9"/>
      <c r="Y393" s="9"/>
      <c r="Z393" s="9"/>
      <c r="AA393" s="14"/>
      <c r="AB393" s="12"/>
      <c r="AC393" s="9"/>
      <c r="AD393" s="9"/>
      <c r="AE393" s="9"/>
      <c r="AF393" s="9"/>
      <c r="AG393" s="14"/>
      <c r="AH393" s="12"/>
      <c r="AI393" s="9"/>
      <c r="AJ393" s="9"/>
      <c r="AK393" s="9"/>
      <c r="AL393" s="9"/>
      <c r="AM393" s="14"/>
      <c r="AN393" s="12"/>
      <c r="AO393" s="9"/>
      <c r="AP393" s="9"/>
      <c r="AQ393" s="9"/>
      <c r="AR393" s="9"/>
      <c r="AS393" s="14"/>
    </row>
    <row r="394" spans="1:48" s="16" customFormat="1" ht="15" customHeight="1" x14ac:dyDescent="0.2">
      <c r="A394" s="20"/>
      <c r="B394" s="79" t="s">
        <v>278</v>
      </c>
      <c r="C394" s="81" t="s">
        <v>89</v>
      </c>
      <c r="D394" s="286"/>
      <c r="E394" s="29"/>
      <c r="F394" s="20"/>
      <c r="G394" s="175" t="s">
        <v>722</v>
      </c>
      <c r="H394" s="176" t="s">
        <v>105</v>
      </c>
      <c r="I394" s="177"/>
      <c r="J394" s="29"/>
      <c r="K394" s="20"/>
      <c r="L394" s="103" t="s">
        <v>552</v>
      </c>
      <c r="M394" s="66" t="s">
        <v>182</v>
      </c>
      <c r="N394" s="33"/>
      <c r="O394" s="29"/>
      <c r="P394" s="20"/>
      <c r="R394" s="289" t="s">
        <v>555</v>
      </c>
      <c r="S394" s="188" t="s">
        <v>717</v>
      </c>
      <c r="T394" s="177"/>
      <c r="U394" s="29"/>
      <c r="V394" s="20"/>
      <c r="X394" s="290" t="s">
        <v>712</v>
      </c>
      <c r="Y394" s="183" t="s">
        <v>208</v>
      </c>
      <c r="Z394" s="291"/>
      <c r="AA394" s="29"/>
      <c r="AB394" s="20"/>
      <c r="AD394" s="294" t="s">
        <v>713</v>
      </c>
      <c r="AE394" s="295" t="s">
        <v>66</v>
      </c>
      <c r="AF394" s="296"/>
      <c r="AG394" s="29"/>
      <c r="AH394" s="20"/>
      <c r="AJ394" s="34" t="s">
        <v>706</v>
      </c>
      <c r="AK394" s="7" t="s">
        <v>120</v>
      </c>
      <c r="AL394" s="33"/>
      <c r="AM394" s="29"/>
      <c r="AN394" s="20"/>
      <c r="AP394" s="297" t="s">
        <v>703</v>
      </c>
      <c r="AQ394" s="182" t="s">
        <v>61</v>
      </c>
      <c r="AR394" s="177"/>
      <c r="AS394" s="29"/>
      <c r="AV394" s="286"/>
    </row>
    <row r="395" spans="1:48" s="16" customFormat="1" ht="15" customHeight="1" x14ac:dyDescent="0.2">
      <c r="A395" s="20"/>
      <c r="B395" s="81">
        <v>1811</v>
      </c>
      <c r="C395" s="81" t="s">
        <v>725</v>
      </c>
      <c r="D395" s="286">
        <v>83</v>
      </c>
      <c r="E395" s="29"/>
      <c r="F395" s="20"/>
      <c r="G395" s="182">
        <v>1854</v>
      </c>
      <c r="H395" s="182" t="s">
        <v>723</v>
      </c>
      <c r="I395" s="177">
        <v>40</v>
      </c>
      <c r="J395" s="29"/>
      <c r="K395" s="20"/>
      <c r="L395" s="66">
        <v>1849</v>
      </c>
      <c r="M395" s="66" t="s">
        <v>721</v>
      </c>
      <c r="N395" s="33" t="s">
        <v>751</v>
      </c>
      <c r="O395" s="29"/>
      <c r="P395" s="20"/>
      <c r="R395" s="188">
        <v>1810</v>
      </c>
      <c r="S395" s="188" t="s">
        <v>718</v>
      </c>
      <c r="T395" s="177">
        <v>77</v>
      </c>
      <c r="U395" s="29"/>
      <c r="V395" s="20"/>
      <c r="X395" s="292">
        <v>1850</v>
      </c>
      <c r="Y395" s="293" t="s">
        <v>752</v>
      </c>
      <c r="Z395" s="286">
        <v>66</v>
      </c>
      <c r="AA395" s="29"/>
      <c r="AB395" s="20"/>
      <c r="AD395" s="295">
        <v>1877</v>
      </c>
      <c r="AE395" s="296" t="s">
        <v>714</v>
      </c>
      <c r="AF395" s="286">
        <v>29</v>
      </c>
      <c r="AG395" s="29"/>
      <c r="AH395" s="20"/>
      <c r="AJ395" s="66">
        <v>1826</v>
      </c>
      <c r="AK395" s="66" t="s">
        <v>707</v>
      </c>
      <c r="AL395" s="33" t="s">
        <v>753</v>
      </c>
      <c r="AM395" s="29"/>
      <c r="AN395" s="20"/>
      <c r="AP395" s="182">
        <v>1863</v>
      </c>
      <c r="AQ395" s="183" t="s">
        <v>704</v>
      </c>
      <c r="AR395" s="286">
        <v>60</v>
      </c>
      <c r="AS395" s="29"/>
      <c r="AV395" s="286"/>
    </row>
    <row r="396" spans="1:48" s="16" customFormat="1" ht="15" customHeight="1" x14ac:dyDescent="0.2">
      <c r="A396" s="20"/>
      <c r="B396" s="79"/>
      <c r="C396" s="81"/>
      <c r="D396" s="286"/>
      <c r="E396" s="29"/>
      <c r="F396" s="20"/>
      <c r="G396" s="175"/>
      <c r="H396" s="176"/>
      <c r="I396" s="177"/>
      <c r="J396" s="29"/>
      <c r="K396" s="20"/>
      <c r="L396" s="103"/>
      <c r="M396" s="66"/>
      <c r="N396" s="33"/>
      <c r="O396" s="29"/>
      <c r="P396" s="20"/>
      <c r="R396" s="289"/>
      <c r="S396" s="188"/>
      <c r="T396" s="177"/>
      <c r="U396" s="29"/>
      <c r="V396" s="20"/>
      <c r="AA396" s="29"/>
      <c r="AB396" s="20"/>
      <c r="AG396" s="29"/>
      <c r="AH396" s="20"/>
      <c r="AJ396" s="34"/>
      <c r="AK396" s="7"/>
      <c r="AL396" s="33"/>
      <c r="AM396" s="29"/>
      <c r="AN396" s="20"/>
      <c r="AS396" s="25"/>
      <c r="AT396" s="286"/>
      <c r="AU396" s="286"/>
      <c r="AV396" s="286"/>
    </row>
    <row r="397" spans="1:48" s="16" customFormat="1" ht="15" customHeight="1" x14ac:dyDescent="0.2">
      <c r="A397" s="20"/>
      <c r="B397" s="79" t="s">
        <v>278</v>
      </c>
      <c r="C397" s="81" t="s">
        <v>428</v>
      </c>
      <c r="D397" s="286"/>
      <c r="E397" s="29"/>
      <c r="F397" s="20"/>
      <c r="G397" s="186" t="s">
        <v>722</v>
      </c>
      <c r="H397" s="187" t="s">
        <v>89</v>
      </c>
      <c r="I397" s="177"/>
      <c r="J397" s="29"/>
      <c r="K397" s="20"/>
      <c r="L397" s="103" t="s">
        <v>552</v>
      </c>
      <c r="M397" s="66" t="s">
        <v>719</v>
      </c>
      <c r="N397" s="33"/>
      <c r="O397" s="29"/>
      <c r="P397" s="20"/>
      <c r="R397" s="289" t="s">
        <v>555</v>
      </c>
      <c r="S397" s="188" t="s">
        <v>715</v>
      </c>
      <c r="T397" s="177"/>
      <c r="U397" s="29"/>
      <c r="V397" s="20"/>
      <c r="AA397" s="29"/>
      <c r="AB397" s="20"/>
      <c r="AG397" s="29"/>
      <c r="AH397" s="20"/>
      <c r="AJ397" s="34" t="s">
        <v>706</v>
      </c>
      <c r="AK397" s="7" t="s">
        <v>708</v>
      </c>
      <c r="AL397" s="33"/>
      <c r="AM397" s="29"/>
      <c r="AN397" s="20"/>
      <c r="AS397" s="29"/>
    </row>
    <row r="398" spans="1:48" s="16" customFormat="1" ht="15" customHeight="1" x14ac:dyDescent="0.2">
      <c r="A398" s="20"/>
      <c r="B398" s="81">
        <v>1811</v>
      </c>
      <c r="C398" s="81" t="s">
        <v>725</v>
      </c>
      <c r="D398" s="286">
        <v>83</v>
      </c>
      <c r="E398" s="29"/>
      <c r="F398" s="20"/>
      <c r="G398" s="188">
        <v>1903</v>
      </c>
      <c r="H398" s="194" t="s">
        <v>724</v>
      </c>
      <c r="I398" s="286">
        <v>0</v>
      </c>
      <c r="J398" s="29"/>
      <c r="K398" s="20"/>
      <c r="L398" s="66">
        <v>1846</v>
      </c>
      <c r="M398" s="66" t="s">
        <v>720</v>
      </c>
      <c r="N398" s="286">
        <v>73</v>
      </c>
      <c r="O398" s="29"/>
      <c r="P398" s="20"/>
      <c r="R398" s="188">
        <v>1819</v>
      </c>
      <c r="S398" s="188" t="s">
        <v>716</v>
      </c>
      <c r="T398" s="286">
        <v>77</v>
      </c>
      <c r="U398" s="29"/>
      <c r="V398" s="20"/>
      <c r="AA398" s="29"/>
      <c r="AB398" s="20"/>
      <c r="AG398" s="29"/>
      <c r="AH398" s="20"/>
      <c r="AJ398" s="66">
        <v>1822</v>
      </c>
      <c r="AK398" s="66" t="s">
        <v>709</v>
      </c>
      <c r="AL398" s="286">
        <v>86</v>
      </c>
      <c r="AM398" s="29"/>
      <c r="AN398" s="20"/>
      <c r="AS398" s="29"/>
    </row>
    <row r="399" spans="1:48" s="16" customFormat="1" ht="15" customHeight="1" x14ac:dyDescent="0.2">
      <c r="A399" s="20"/>
      <c r="E399" s="29"/>
      <c r="F399" s="96"/>
      <c r="H399" s="89"/>
      <c r="I399" s="286"/>
      <c r="J399" s="29"/>
      <c r="K399" s="20"/>
      <c r="O399" s="29"/>
      <c r="P399" s="20"/>
      <c r="U399" s="29"/>
      <c r="V399" s="20"/>
      <c r="AA399" s="29"/>
      <c r="AB399" s="20"/>
      <c r="AG399" s="29"/>
      <c r="AH399" s="20"/>
      <c r="AM399" s="29"/>
      <c r="AN399" s="20"/>
      <c r="AS399" s="29"/>
    </row>
    <row r="400" spans="1:48" s="16" customFormat="1" ht="15" customHeight="1" x14ac:dyDescent="0.2">
      <c r="A400" s="20"/>
      <c r="E400" s="29"/>
      <c r="F400" s="96"/>
      <c r="H400" s="89"/>
      <c r="I400" s="286"/>
      <c r="J400" s="29"/>
      <c r="K400" s="20"/>
      <c r="O400" s="29"/>
      <c r="P400" s="20"/>
      <c r="U400" s="29"/>
      <c r="V400" s="20"/>
      <c r="AA400" s="29"/>
      <c r="AB400" s="20"/>
      <c r="AG400" s="29"/>
      <c r="AH400" s="20"/>
      <c r="AM400" s="29"/>
      <c r="AN400" s="20"/>
      <c r="AS400" s="29"/>
    </row>
    <row r="401" spans="1:45" s="16" customFormat="1" ht="15" customHeight="1" x14ac:dyDescent="0.2">
      <c r="A401" s="20"/>
      <c r="E401" s="29"/>
      <c r="F401" s="96"/>
      <c r="H401" s="89"/>
      <c r="I401" s="286"/>
      <c r="J401" s="29"/>
      <c r="K401" s="20"/>
      <c r="O401" s="29"/>
      <c r="P401" s="20"/>
      <c r="U401" s="29"/>
      <c r="V401" s="20"/>
      <c r="AA401" s="29"/>
      <c r="AB401" s="20"/>
      <c r="AG401" s="29"/>
      <c r="AH401" s="20"/>
      <c r="AM401" s="29"/>
      <c r="AN401" s="20"/>
      <c r="AS401" s="29"/>
    </row>
    <row r="402" spans="1:45" s="16" customFormat="1" ht="15" customHeight="1" thickBot="1" x14ac:dyDescent="0.25">
      <c r="A402" s="51"/>
      <c r="B402" s="46"/>
      <c r="C402" s="46"/>
      <c r="D402" s="46"/>
      <c r="E402" s="91"/>
      <c r="F402" s="99"/>
      <c r="G402" s="46"/>
      <c r="H402" s="216"/>
      <c r="I402" s="50"/>
      <c r="J402" s="91"/>
      <c r="K402" s="51"/>
      <c r="L402" s="46"/>
      <c r="M402" s="46"/>
      <c r="N402" s="46"/>
      <c r="O402" s="91"/>
      <c r="P402" s="51"/>
      <c r="Q402" s="46"/>
      <c r="R402" s="46"/>
      <c r="S402" s="46"/>
      <c r="T402" s="46"/>
      <c r="U402" s="91"/>
      <c r="V402" s="51"/>
      <c r="W402" s="46"/>
      <c r="X402" s="46"/>
      <c r="Y402" s="46"/>
      <c r="Z402" s="46"/>
      <c r="AA402" s="91"/>
      <c r="AB402" s="51"/>
      <c r="AC402" s="46"/>
      <c r="AD402" s="46"/>
      <c r="AE402" s="46"/>
      <c r="AF402" s="46"/>
      <c r="AG402" s="91"/>
      <c r="AH402" s="51"/>
      <c r="AI402" s="46"/>
      <c r="AJ402" s="46"/>
      <c r="AK402" s="46"/>
      <c r="AL402" s="46"/>
      <c r="AM402" s="91"/>
      <c r="AN402" s="51"/>
      <c r="AO402" s="46"/>
      <c r="AP402" s="46"/>
      <c r="AQ402" s="46"/>
      <c r="AR402" s="46"/>
      <c r="AS402" s="91"/>
    </row>
    <row r="403" spans="1:45" s="16" customFormat="1" ht="15" customHeight="1" x14ac:dyDescent="0.2">
      <c r="F403" s="285"/>
      <c r="H403" s="89"/>
      <c r="I403" s="286"/>
      <c r="U403" s="12"/>
      <c r="V403" s="9"/>
      <c r="W403" s="9"/>
      <c r="X403" s="9"/>
      <c r="Y403" s="9"/>
      <c r="Z403" s="14"/>
      <c r="AA403" s="12"/>
      <c r="AB403" s="9"/>
      <c r="AC403" s="9"/>
      <c r="AD403" s="9"/>
      <c r="AE403" s="9"/>
      <c r="AF403" s="14"/>
      <c r="AG403" s="12"/>
      <c r="AH403" s="9"/>
      <c r="AI403" s="9"/>
      <c r="AJ403" s="9"/>
      <c r="AK403" s="9"/>
      <c r="AL403" s="14"/>
      <c r="AM403" s="12"/>
      <c r="AN403" s="9"/>
      <c r="AO403" s="9"/>
      <c r="AP403" s="9"/>
      <c r="AQ403" s="9"/>
      <c r="AR403" s="14"/>
    </row>
    <row r="404" spans="1:45" s="16" customFormat="1" ht="15" customHeight="1" x14ac:dyDescent="0.2">
      <c r="F404" s="285"/>
      <c r="H404" s="89"/>
      <c r="I404" s="286"/>
      <c r="U404" s="20"/>
      <c r="W404" s="283" t="s">
        <v>712</v>
      </c>
      <c r="X404" s="16" t="s">
        <v>74</v>
      </c>
      <c r="Z404" s="29"/>
      <c r="AA404" s="20"/>
      <c r="AC404" s="34" t="s">
        <v>703</v>
      </c>
      <c r="AD404" s="7" t="s">
        <v>87</v>
      </c>
      <c r="AE404" s="33"/>
      <c r="AF404" s="29"/>
      <c r="AG404" s="20"/>
      <c r="AI404" s="298" t="s">
        <v>710</v>
      </c>
      <c r="AJ404" s="299" t="s">
        <v>182</v>
      </c>
      <c r="AK404" s="293"/>
      <c r="AL404" s="29"/>
      <c r="AM404" s="20"/>
      <c r="AO404" s="109" t="s">
        <v>703</v>
      </c>
      <c r="AP404" s="114" t="s">
        <v>19</v>
      </c>
      <c r="AQ404" s="170"/>
      <c r="AR404" s="29"/>
    </row>
    <row r="405" spans="1:45" s="16" customFormat="1" ht="15" customHeight="1" x14ac:dyDescent="0.2">
      <c r="F405" s="285"/>
      <c r="H405" s="89"/>
      <c r="I405" s="286"/>
      <c r="U405" s="20"/>
      <c r="W405" s="16">
        <v>1854</v>
      </c>
      <c r="X405" s="130">
        <v>13579</v>
      </c>
      <c r="Y405" s="16">
        <v>83</v>
      </c>
      <c r="Z405" s="29"/>
      <c r="AA405" s="20"/>
      <c r="AC405" s="66">
        <v>1889</v>
      </c>
      <c r="AD405" s="33" t="s">
        <v>705</v>
      </c>
      <c r="AE405" s="16">
        <v>31</v>
      </c>
      <c r="AF405" s="29"/>
      <c r="AG405" s="20"/>
      <c r="AI405" s="300">
        <v>1844</v>
      </c>
      <c r="AJ405" s="293" t="s">
        <v>711</v>
      </c>
      <c r="AK405" s="286">
        <v>77</v>
      </c>
      <c r="AL405" s="29"/>
      <c r="AM405" s="20"/>
      <c r="AO405" s="169">
        <v>1855</v>
      </c>
      <c r="AP405" s="170" t="s">
        <v>754</v>
      </c>
      <c r="AQ405" s="286">
        <v>66</v>
      </c>
      <c r="AR405" s="29"/>
    </row>
    <row r="406" spans="1:45" s="16" customFormat="1" ht="15" customHeight="1" x14ac:dyDescent="0.2">
      <c r="F406" s="285"/>
      <c r="H406" s="89"/>
      <c r="I406" s="286"/>
      <c r="U406" s="20"/>
      <c r="Z406" s="29"/>
      <c r="AA406" s="20"/>
      <c r="AF406" s="29"/>
      <c r="AG406" s="20"/>
      <c r="AL406" s="29"/>
      <c r="AM406" s="20"/>
      <c r="AR406" s="29"/>
    </row>
    <row r="407" spans="1:45" s="16" customFormat="1" ht="15" customHeight="1" x14ac:dyDescent="0.2">
      <c r="F407" s="285"/>
      <c r="H407" s="89"/>
      <c r="I407" s="286"/>
      <c r="U407" s="20"/>
      <c r="Z407" s="29"/>
      <c r="AA407" s="20"/>
      <c r="AF407" s="29"/>
      <c r="AG407" s="20"/>
      <c r="AL407" s="29"/>
      <c r="AM407" s="20"/>
      <c r="AR407" s="29"/>
    </row>
    <row r="408" spans="1:45" s="16" customFormat="1" ht="15" customHeight="1" x14ac:dyDescent="0.2">
      <c r="F408" s="285"/>
      <c r="H408" s="89"/>
      <c r="I408" s="286"/>
      <c r="U408" s="20"/>
      <c r="Z408" s="29"/>
      <c r="AA408" s="20"/>
      <c r="AF408" s="29"/>
      <c r="AG408" s="20"/>
      <c r="AL408" s="29"/>
      <c r="AM408" s="20"/>
      <c r="AR408" s="29"/>
    </row>
    <row r="409" spans="1:45" s="16" customFormat="1" ht="15" customHeight="1" x14ac:dyDescent="0.2">
      <c r="F409" s="285"/>
      <c r="H409" s="89"/>
      <c r="I409" s="286"/>
      <c r="U409" s="20"/>
      <c r="Z409" s="29"/>
      <c r="AA409" s="20"/>
      <c r="AF409" s="29"/>
      <c r="AG409" s="20"/>
      <c r="AL409" s="29"/>
      <c r="AM409" s="20"/>
      <c r="AR409" s="29"/>
    </row>
    <row r="410" spans="1:45" s="16" customFormat="1" ht="15" customHeight="1" x14ac:dyDescent="0.2">
      <c r="F410" s="285"/>
      <c r="H410" s="89"/>
      <c r="I410" s="286"/>
      <c r="U410" s="20"/>
      <c r="Z410" s="29"/>
      <c r="AA410" s="20"/>
      <c r="AF410" s="29"/>
      <c r="AG410" s="20"/>
      <c r="AL410" s="29"/>
      <c r="AM410" s="20"/>
      <c r="AR410" s="29"/>
    </row>
    <row r="411" spans="1:45" s="16" customFormat="1" ht="15" customHeight="1" x14ac:dyDescent="0.2">
      <c r="F411" s="285"/>
      <c r="H411" s="89"/>
      <c r="I411" s="286"/>
      <c r="U411" s="20"/>
      <c r="Z411" s="29"/>
      <c r="AA411" s="20"/>
      <c r="AF411" s="29"/>
      <c r="AG411" s="20"/>
      <c r="AL411" s="29"/>
      <c r="AM411" s="20"/>
      <c r="AR411" s="29"/>
    </row>
    <row r="412" spans="1:45" s="16" customFormat="1" ht="15" customHeight="1" x14ac:dyDescent="0.2">
      <c r="F412" s="285"/>
      <c r="H412" s="89"/>
      <c r="I412" s="286"/>
      <c r="U412" s="20"/>
      <c r="Z412" s="29"/>
      <c r="AA412" s="20"/>
      <c r="AF412" s="29"/>
      <c r="AG412" s="20"/>
      <c r="AL412" s="29"/>
      <c r="AM412" s="20"/>
      <c r="AR412" s="29"/>
    </row>
    <row r="413" spans="1:45" s="16" customFormat="1" ht="15" customHeight="1" thickBot="1" x14ac:dyDescent="0.25">
      <c r="F413" s="285"/>
      <c r="H413" s="89"/>
      <c r="I413" s="286"/>
      <c r="U413" s="51"/>
      <c r="V413" s="46"/>
      <c r="W413" s="46"/>
      <c r="X413" s="46"/>
      <c r="Y413" s="46"/>
      <c r="Z413" s="91"/>
      <c r="AA413" s="51"/>
      <c r="AB413" s="46"/>
      <c r="AC413" s="46"/>
      <c r="AD413" s="46"/>
      <c r="AE413" s="46"/>
      <c r="AF413" s="91"/>
      <c r="AG413" s="51"/>
      <c r="AH413" s="46"/>
      <c r="AI413" s="46"/>
      <c r="AJ413" s="46"/>
      <c r="AK413" s="46"/>
      <c r="AL413" s="91"/>
      <c r="AM413" s="51"/>
      <c r="AN413" s="46"/>
      <c r="AO413" s="46"/>
      <c r="AP413" s="46"/>
      <c r="AQ413" s="46"/>
      <c r="AR413" s="91"/>
    </row>
    <row r="414" spans="1:45" s="301" customFormat="1" ht="15" customHeight="1" x14ac:dyDescent="0.2">
      <c r="F414" s="302"/>
      <c r="H414" s="303"/>
      <c r="I414" s="304"/>
    </row>
    <row r="415" spans="1:45" s="16" customFormat="1" ht="15" customHeight="1" x14ac:dyDescent="0.2">
      <c r="F415" s="285"/>
      <c r="H415" s="89"/>
      <c r="I415" s="286"/>
    </row>
    <row r="416" spans="1:45" s="16" customFormat="1" ht="15" customHeight="1" x14ac:dyDescent="0.2">
      <c r="F416" s="285"/>
      <c r="H416" s="89"/>
      <c r="I416" s="286"/>
    </row>
    <row r="417" spans="3:47" s="16" customFormat="1" ht="15" customHeight="1" x14ac:dyDescent="0.2">
      <c r="C417" s="21"/>
      <c r="F417" s="27"/>
      <c r="G417" s="27"/>
      <c r="H417" s="21"/>
      <c r="J417" s="21"/>
      <c r="K417" s="21"/>
      <c r="L417" s="27"/>
      <c r="M417" s="21"/>
      <c r="P417" s="27"/>
      <c r="Q417" s="27"/>
      <c r="U417" s="27"/>
      <c r="V417" s="27"/>
      <c r="Z417" s="27"/>
      <c r="AA417" s="27"/>
      <c r="AE417" s="27"/>
      <c r="AF417" s="27"/>
      <c r="AJ417" s="27"/>
      <c r="AK417" s="27"/>
      <c r="AO417" s="27"/>
      <c r="AP417" s="27"/>
      <c r="AT417" s="27"/>
      <c r="AU417" s="27"/>
    </row>
    <row r="418" spans="3:47" s="16" customFormat="1" ht="15" customHeight="1" x14ac:dyDescent="0.2">
      <c r="C418" s="21"/>
      <c r="F418" s="27"/>
      <c r="G418" s="27"/>
      <c r="H418" s="21"/>
      <c r="J418" s="21"/>
      <c r="K418" s="21"/>
      <c r="L418" s="27"/>
      <c r="M418" s="21"/>
      <c r="P418" s="27"/>
      <c r="Q418" s="27"/>
      <c r="U418" s="27"/>
      <c r="V418" s="27"/>
      <c r="Z418" s="27"/>
      <c r="AA418" s="27"/>
      <c r="AE418" s="27"/>
      <c r="AF418" s="27"/>
      <c r="AJ418" s="27"/>
      <c r="AK418" s="27"/>
      <c r="AO418" s="27"/>
      <c r="AP418" s="27"/>
      <c r="AT418" s="27"/>
      <c r="AU418" s="27"/>
    </row>
    <row r="419" spans="3:47" s="16" customFormat="1" ht="15" customHeight="1" x14ac:dyDescent="0.2">
      <c r="C419" s="21"/>
      <c r="F419" s="27"/>
      <c r="G419" s="27"/>
      <c r="H419" s="21"/>
      <c r="J419" s="21"/>
      <c r="K419" s="21"/>
      <c r="L419" s="27"/>
      <c r="M419" s="21"/>
      <c r="P419" s="27"/>
      <c r="Q419" s="27"/>
      <c r="U419" s="27"/>
      <c r="V419" s="27"/>
      <c r="Z419" s="27"/>
      <c r="AA419" s="27"/>
      <c r="AE419" s="27"/>
      <c r="AF419" s="27"/>
      <c r="AJ419" s="27"/>
      <c r="AK419" s="27"/>
      <c r="AO419" s="27"/>
      <c r="AP419" s="27"/>
      <c r="AT419" s="27"/>
      <c r="AU419" s="27"/>
    </row>
    <row r="420" spans="3:47" s="16" customFormat="1" ht="15" customHeight="1" x14ac:dyDescent="0.2">
      <c r="C420" s="21"/>
      <c r="F420" s="27"/>
      <c r="G420" s="27"/>
      <c r="H420" s="21"/>
      <c r="J420" s="21"/>
      <c r="K420" s="21"/>
      <c r="L420" s="27"/>
      <c r="M420" s="21"/>
      <c r="P420" s="27"/>
      <c r="Q420" s="27"/>
      <c r="U420" s="27"/>
      <c r="V420" s="27"/>
      <c r="Z420" s="27"/>
      <c r="AA420" s="27"/>
      <c r="AE420" s="27"/>
      <c r="AF420" s="27"/>
      <c r="AJ420" s="27"/>
      <c r="AK420" s="27"/>
      <c r="AO420" s="27"/>
      <c r="AP420" s="27"/>
      <c r="AT420" s="27"/>
      <c r="AU420" s="27"/>
    </row>
    <row r="421" spans="3:47" s="16" customFormat="1" ht="15" customHeight="1" x14ac:dyDescent="0.2">
      <c r="C421" s="21"/>
      <c r="F421" s="27"/>
      <c r="G421" s="27"/>
      <c r="H421" s="21"/>
      <c r="J421" s="21"/>
      <c r="K421" s="21"/>
      <c r="L421" s="27"/>
      <c r="M421" s="21"/>
      <c r="P421" s="27"/>
      <c r="Q421" s="27"/>
      <c r="U421" s="27"/>
      <c r="V421" s="27"/>
      <c r="Z421" s="27"/>
      <c r="AA421" s="27"/>
      <c r="AE421" s="27"/>
      <c r="AF421" s="27"/>
      <c r="AJ421" s="27"/>
      <c r="AK421" s="27"/>
      <c r="AO421" s="27"/>
      <c r="AP421" s="27"/>
      <c r="AT421" s="27"/>
      <c r="AU421" s="27"/>
    </row>
    <row r="422" spans="3:47" s="16" customFormat="1" ht="15" customHeight="1" x14ac:dyDescent="0.2">
      <c r="C422" s="21"/>
      <c r="F422" s="27"/>
      <c r="G422" s="27"/>
      <c r="H422" s="21"/>
      <c r="J422" s="21"/>
      <c r="K422" s="21"/>
      <c r="L422" s="27"/>
      <c r="M422" s="21"/>
      <c r="P422" s="27"/>
      <c r="Q422" s="27"/>
      <c r="U422" s="27"/>
      <c r="V422" s="27"/>
      <c r="Z422" s="27"/>
      <c r="AA422" s="27"/>
      <c r="AE422" s="27"/>
      <c r="AF422" s="27"/>
      <c r="AJ422" s="27"/>
      <c r="AK422" s="27"/>
      <c r="AO422" s="27"/>
      <c r="AP422" s="27"/>
      <c r="AT422" s="27"/>
      <c r="AU422" s="27"/>
    </row>
    <row r="423" spans="3:47" s="16" customFormat="1" ht="15" customHeight="1" x14ac:dyDescent="0.2">
      <c r="C423" s="21"/>
      <c r="F423" s="27"/>
      <c r="G423" s="27"/>
      <c r="H423" s="21"/>
      <c r="J423" s="21"/>
      <c r="K423" s="21"/>
      <c r="L423" s="27"/>
      <c r="M423" s="21"/>
      <c r="P423" s="27"/>
      <c r="Q423" s="27"/>
      <c r="U423" s="27"/>
      <c r="V423" s="27"/>
      <c r="Z423" s="27"/>
      <c r="AA423" s="27"/>
      <c r="AE423" s="27"/>
      <c r="AF423" s="27"/>
      <c r="AJ423" s="27"/>
      <c r="AK423" s="27"/>
      <c r="AO423" s="27"/>
      <c r="AP423" s="27"/>
      <c r="AT423" s="27"/>
      <c r="AU423" s="27"/>
    </row>
    <row r="424" spans="3:47" s="16" customFormat="1" ht="15" customHeight="1" x14ac:dyDescent="0.2">
      <c r="C424" s="21"/>
      <c r="F424" s="27"/>
      <c r="G424" s="27"/>
      <c r="H424" s="21"/>
      <c r="J424" s="21"/>
      <c r="K424" s="21"/>
      <c r="L424" s="27"/>
      <c r="M424" s="21"/>
      <c r="P424" s="27"/>
      <c r="Q424" s="27"/>
      <c r="U424" s="27"/>
      <c r="V424" s="27"/>
      <c r="Z424" s="27"/>
      <c r="AA424" s="27"/>
      <c r="AE424" s="27"/>
      <c r="AF424" s="27"/>
      <c r="AJ424" s="27"/>
      <c r="AK424" s="27"/>
      <c r="AO424" s="27"/>
      <c r="AP424" s="27"/>
      <c r="AT424" s="27"/>
      <c r="AU424" s="27"/>
    </row>
    <row r="425" spans="3:47" s="16" customFormat="1" ht="15" customHeight="1" x14ac:dyDescent="0.2">
      <c r="C425" s="21"/>
      <c r="F425" s="27"/>
      <c r="G425" s="27"/>
      <c r="H425" s="21"/>
      <c r="J425" s="21"/>
      <c r="K425" s="21"/>
      <c r="L425" s="27"/>
      <c r="M425" s="21"/>
      <c r="P425" s="27"/>
      <c r="Q425" s="27"/>
      <c r="U425" s="27"/>
      <c r="V425" s="27"/>
      <c r="Z425" s="27"/>
      <c r="AA425" s="27"/>
      <c r="AE425" s="27"/>
      <c r="AF425" s="27"/>
      <c r="AJ425" s="27"/>
      <c r="AK425" s="27"/>
      <c r="AO425" s="27"/>
      <c r="AP425" s="27"/>
      <c r="AT425" s="27"/>
      <c r="AU425" s="27"/>
    </row>
    <row r="426" spans="3:47" s="16" customFormat="1" ht="15" customHeight="1" x14ac:dyDescent="0.2">
      <c r="C426" s="21"/>
      <c r="F426" s="27"/>
      <c r="G426" s="27"/>
      <c r="H426" s="21"/>
      <c r="J426" s="21"/>
      <c r="K426" s="21"/>
      <c r="L426" s="27"/>
      <c r="M426" s="21"/>
      <c r="P426" s="27"/>
      <c r="Q426" s="27"/>
      <c r="U426" s="27"/>
      <c r="V426" s="27"/>
      <c r="Z426" s="27"/>
      <c r="AA426" s="27"/>
      <c r="AE426" s="27"/>
      <c r="AF426" s="27"/>
      <c r="AJ426" s="27"/>
      <c r="AK426" s="27"/>
      <c r="AO426" s="27"/>
      <c r="AP426" s="27"/>
      <c r="AT426" s="27"/>
      <c r="AU426" s="27"/>
    </row>
    <row r="427" spans="3:47" s="16" customFormat="1" ht="15" customHeight="1" x14ac:dyDescent="0.2">
      <c r="C427" s="21"/>
      <c r="F427" s="27"/>
      <c r="G427" s="27"/>
      <c r="H427" s="21"/>
      <c r="J427" s="21"/>
      <c r="K427" s="21"/>
      <c r="L427" s="27"/>
      <c r="M427" s="21"/>
      <c r="P427" s="27"/>
      <c r="Q427" s="27"/>
      <c r="U427" s="27"/>
      <c r="V427" s="27"/>
      <c r="Z427" s="27"/>
      <c r="AA427" s="27"/>
      <c r="AE427" s="27"/>
      <c r="AF427" s="27"/>
      <c r="AJ427" s="27"/>
      <c r="AK427" s="27"/>
      <c r="AO427" s="27"/>
      <c r="AP427" s="27"/>
      <c r="AT427" s="27"/>
      <c r="AU427" s="27"/>
    </row>
    <row r="428" spans="3:47" s="16" customFormat="1" ht="15" customHeight="1" x14ac:dyDescent="0.2">
      <c r="C428" s="21"/>
      <c r="F428" s="27"/>
      <c r="G428" s="27"/>
      <c r="H428" s="21"/>
      <c r="J428" s="21"/>
      <c r="K428" s="21"/>
      <c r="L428" s="27"/>
      <c r="M428" s="21"/>
      <c r="P428" s="27"/>
      <c r="Q428" s="27"/>
      <c r="U428" s="27"/>
      <c r="V428" s="27"/>
      <c r="Z428" s="27"/>
      <c r="AA428" s="27"/>
      <c r="AE428" s="27"/>
      <c r="AF428" s="27"/>
      <c r="AJ428" s="27"/>
      <c r="AK428" s="27"/>
      <c r="AO428" s="27"/>
      <c r="AP428" s="27"/>
      <c r="AT428" s="27"/>
      <c r="AU428" s="27"/>
    </row>
    <row r="429" spans="3:47" s="16" customFormat="1" ht="15" customHeight="1" x14ac:dyDescent="0.2">
      <c r="C429" s="21"/>
      <c r="F429" s="27"/>
      <c r="G429" s="27"/>
      <c r="H429" s="21"/>
      <c r="J429" s="21"/>
      <c r="K429" s="21"/>
      <c r="L429" s="27"/>
      <c r="M429" s="21"/>
      <c r="P429" s="27"/>
      <c r="Q429" s="27"/>
      <c r="U429" s="27"/>
      <c r="V429" s="27"/>
      <c r="Z429" s="27"/>
      <c r="AA429" s="27"/>
      <c r="AE429" s="27"/>
      <c r="AF429" s="27"/>
      <c r="AJ429" s="27"/>
      <c r="AK429" s="27"/>
      <c r="AO429" s="27"/>
      <c r="AP429" s="27"/>
      <c r="AT429" s="27"/>
      <c r="AU429" s="27"/>
    </row>
    <row r="430" spans="3:47" s="16" customFormat="1" ht="15" customHeight="1" x14ac:dyDescent="0.2">
      <c r="C430" s="21"/>
      <c r="F430" s="27"/>
      <c r="G430" s="27"/>
      <c r="H430" s="21"/>
      <c r="J430" s="21"/>
      <c r="K430" s="21"/>
      <c r="L430" s="27"/>
      <c r="M430" s="21"/>
      <c r="P430" s="27"/>
      <c r="Q430" s="27"/>
      <c r="U430" s="27"/>
      <c r="V430" s="27"/>
      <c r="Z430" s="27"/>
      <c r="AA430" s="27"/>
      <c r="AE430" s="27"/>
      <c r="AF430" s="27"/>
      <c r="AJ430" s="27"/>
      <c r="AK430" s="27"/>
      <c r="AO430" s="27"/>
      <c r="AP430" s="27"/>
      <c r="AT430" s="27"/>
      <c r="AU430" s="27"/>
    </row>
    <row r="431" spans="3:47" s="16" customFormat="1" ht="15" customHeight="1" x14ac:dyDescent="0.2">
      <c r="C431" s="21"/>
      <c r="F431" s="27"/>
      <c r="G431" s="27"/>
      <c r="H431" s="21"/>
      <c r="J431" s="21"/>
      <c r="K431" s="21"/>
      <c r="L431" s="27"/>
      <c r="M431" s="21"/>
      <c r="P431" s="27"/>
      <c r="Q431" s="27"/>
      <c r="U431" s="27"/>
      <c r="V431" s="27"/>
      <c r="Z431" s="27"/>
      <c r="AA431" s="27"/>
      <c r="AE431" s="27"/>
      <c r="AF431" s="27"/>
      <c r="AJ431" s="27"/>
      <c r="AK431" s="27"/>
      <c r="AO431" s="27"/>
      <c r="AP431" s="27"/>
      <c r="AT431" s="27"/>
      <c r="AU431" s="27"/>
    </row>
    <row r="432" spans="3:47" s="16" customFormat="1" ht="15" customHeight="1" x14ac:dyDescent="0.2">
      <c r="C432" s="21"/>
      <c r="F432" s="27"/>
      <c r="G432" s="27"/>
      <c r="H432" s="21"/>
      <c r="J432" s="21"/>
      <c r="K432" s="21"/>
      <c r="L432" s="27"/>
      <c r="M432" s="21"/>
      <c r="P432" s="27"/>
      <c r="Q432" s="27"/>
      <c r="U432" s="27"/>
      <c r="V432" s="27"/>
      <c r="Z432" s="27"/>
      <c r="AA432" s="27"/>
      <c r="AE432" s="27"/>
      <c r="AF432" s="27"/>
      <c r="AJ432" s="27"/>
      <c r="AK432" s="27"/>
      <c r="AO432" s="27"/>
      <c r="AP432" s="27"/>
      <c r="AT432" s="27"/>
      <c r="AU432" s="27"/>
    </row>
    <row r="433" spans="3:47" s="16" customFormat="1" ht="15" customHeight="1" x14ac:dyDescent="0.2">
      <c r="C433" s="21"/>
      <c r="F433" s="27"/>
      <c r="G433" s="27"/>
      <c r="H433" s="21"/>
      <c r="J433" s="21"/>
      <c r="K433" s="21"/>
      <c r="L433" s="27"/>
      <c r="M433" s="21"/>
      <c r="P433" s="27"/>
      <c r="Q433" s="27"/>
      <c r="U433" s="27"/>
      <c r="V433" s="27"/>
      <c r="Z433" s="27"/>
      <c r="AA433" s="27"/>
      <c r="AE433" s="27"/>
      <c r="AF433" s="27"/>
      <c r="AJ433" s="27"/>
      <c r="AK433" s="27"/>
      <c r="AO433" s="27"/>
      <c r="AP433" s="27"/>
      <c r="AT433" s="27"/>
      <c r="AU433" s="27"/>
    </row>
    <row r="434" spans="3:47" s="16" customFormat="1" ht="15" customHeight="1" x14ac:dyDescent="0.2">
      <c r="C434" s="21"/>
      <c r="F434" s="27"/>
      <c r="G434" s="27"/>
      <c r="H434" s="21"/>
      <c r="J434" s="21"/>
      <c r="K434" s="21"/>
      <c r="L434" s="27"/>
      <c r="M434" s="21"/>
      <c r="P434" s="27"/>
      <c r="Q434" s="27"/>
      <c r="U434" s="27"/>
      <c r="V434" s="27"/>
      <c r="Z434" s="27"/>
      <c r="AA434" s="27"/>
      <c r="AE434" s="27"/>
      <c r="AF434" s="27"/>
      <c r="AJ434" s="27"/>
      <c r="AK434" s="27"/>
      <c r="AO434" s="27"/>
      <c r="AP434" s="27"/>
      <c r="AT434" s="27"/>
      <c r="AU434" s="27"/>
    </row>
    <row r="435" spans="3:47" s="16" customFormat="1" ht="15" customHeight="1" x14ac:dyDescent="0.2">
      <c r="C435" s="21"/>
      <c r="F435" s="27"/>
      <c r="G435" s="27"/>
      <c r="H435" s="21"/>
      <c r="J435" s="21"/>
      <c r="K435" s="21"/>
      <c r="L435" s="27"/>
      <c r="M435" s="21"/>
      <c r="P435" s="27"/>
      <c r="Q435" s="27"/>
      <c r="U435" s="27"/>
      <c r="V435" s="27"/>
      <c r="Z435" s="27"/>
      <c r="AA435" s="27"/>
      <c r="AE435" s="27"/>
      <c r="AF435" s="27"/>
      <c r="AJ435" s="27"/>
      <c r="AK435" s="27"/>
      <c r="AO435" s="27"/>
      <c r="AP435" s="27"/>
      <c r="AT435" s="27"/>
      <c r="AU435" s="27"/>
    </row>
    <row r="436" spans="3:47" s="16" customFormat="1" ht="15" customHeight="1" x14ac:dyDescent="0.2">
      <c r="C436" s="21"/>
      <c r="F436" s="27"/>
      <c r="G436" s="27"/>
      <c r="H436" s="21"/>
      <c r="J436" s="21"/>
      <c r="K436" s="21"/>
      <c r="L436" s="27"/>
      <c r="M436" s="21"/>
      <c r="P436" s="27"/>
      <c r="Q436" s="27"/>
      <c r="U436" s="27"/>
      <c r="V436" s="27"/>
      <c r="Z436" s="27"/>
      <c r="AA436" s="27"/>
      <c r="AE436" s="27"/>
      <c r="AF436" s="27"/>
      <c r="AJ436" s="27"/>
      <c r="AK436" s="27"/>
      <c r="AO436" s="27"/>
      <c r="AP436" s="27"/>
      <c r="AT436" s="27"/>
      <c r="AU436" s="27"/>
    </row>
    <row r="437" spans="3:47" s="16" customFormat="1" ht="15" customHeight="1" x14ac:dyDescent="0.2">
      <c r="C437" s="21"/>
      <c r="F437" s="27"/>
      <c r="G437" s="27"/>
      <c r="H437" s="21"/>
      <c r="J437" s="21"/>
      <c r="K437" s="21"/>
      <c r="L437" s="27"/>
      <c r="M437" s="21"/>
      <c r="P437" s="27"/>
      <c r="Q437" s="27"/>
      <c r="U437" s="27"/>
      <c r="V437" s="27"/>
      <c r="Z437" s="27"/>
      <c r="AA437" s="27"/>
      <c r="AE437" s="27"/>
      <c r="AF437" s="27"/>
      <c r="AJ437" s="27"/>
      <c r="AK437" s="27"/>
      <c r="AO437" s="27"/>
      <c r="AP437" s="27"/>
      <c r="AT437" s="27"/>
      <c r="AU437" s="27"/>
    </row>
    <row r="438" spans="3:47" s="16" customFormat="1" ht="15" customHeight="1" x14ac:dyDescent="0.2">
      <c r="C438" s="21"/>
      <c r="F438" s="27"/>
      <c r="G438" s="27"/>
      <c r="H438" s="21"/>
      <c r="J438" s="21"/>
      <c r="K438" s="21"/>
      <c r="L438" s="27"/>
      <c r="M438" s="21"/>
      <c r="P438" s="27"/>
      <c r="Q438" s="27"/>
      <c r="U438" s="27"/>
      <c r="V438" s="27"/>
      <c r="Z438" s="27"/>
      <c r="AA438" s="27"/>
      <c r="AE438" s="27"/>
      <c r="AF438" s="27"/>
      <c r="AJ438" s="27"/>
      <c r="AK438" s="27"/>
      <c r="AO438" s="27"/>
      <c r="AP438" s="27"/>
      <c r="AT438" s="27"/>
      <c r="AU438" s="27"/>
    </row>
    <row r="439" spans="3:47" s="16" customFormat="1" ht="15" customHeight="1" x14ac:dyDescent="0.2">
      <c r="C439" s="21"/>
      <c r="F439" s="27"/>
      <c r="G439" s="27"/>
      <c r="H439" s="21"/>
      <c r="J439" s="21"/>
      <c r="K439" s="21"/>
      <c r="L439" s="27"/>
      <c r="M439" s="21"/>
      <c r="P439" s="27"/>
      <c r="Q439" s="27"/>
      <c r="U439" s="27"/>
      <c r="V439" s="27"/>
      <c r="Z439" s="27"/>
      <c r="AA439" s="27"/>
      <c r="AE439" s="27"/>
      <c r="AF439" s="27"/>
      <c r="AJ439" s="27"/>
      <c r="AK439" s="27"/>
      <c r="AO439" s="27"/>
      <c r="AP439" s="27"/>
      <c r="AT439" s="27"/>
      <c r="AU439" s="27"/>
    </row>
    <row r="440" spans="3:47" s="16" customFormat="1" ht="15" customHeight="1" x14ac:dyDescent="0.2">
      <c r="C440" s="21"/>
      <c r="F440" s="27"/>
      <c r="G440" s="27"/>
      <c r="H440" s="21"/>
      <c r="J440" s="21"/>
      <c r="K440" s="21"/>
      <c r="L440" s="27"/>
      <c r="M440" s="21"/>
      <c r="P440" s="27"/>
      <c r="Q440" s="27"/>
      <c r="U440" s="27"/>
      <c r="V440" s="27"/>
      <c r="Z440" s="27"/>
      <c r="AA440" s="27"/>
      <c r="AE440" s="27"/>
      <c r="AF440" s="27"/>
      <c r="AJ440" s="27"/>
      <c r="AK440" s="27"/>
      <c r="AO440" s="27"/>
      <c r="AP440" s="27"/>
      <c r="AT440" s="27"/>
      <c r="AU440" s="27"/>
    </row>
    <row r="441" spans="3:47" s="16" customFormat="1" ht="15" customHeight="1" x14ac:dyDescent="0.2">
      <c r="C441" s="21"/>
      <c r="F441" s="27"/>
      <c r="G441" s="27"/>
      <c r="H441" s="21"/>
      <c r="J441" s="21"/>
      <c r="K441" s="21"/>
      <c r="L441" s="27"/>
      <c r="M441" s="21"/>
      <c r="P441" s="27"/>
      <c r="Q441" s="27"/>
      <c r="U441" s="27"/>
      <c r="V441" s="27"/>
      <c r="Z441" s="27"/>
      <c r="AA441" s="27"/>
      <c r="AE441" s="27"/>
      <c r="AF441" s="27"/>
      <c r="AJ441" s="27"/>
      <c r="AK441" s="27"/>
      <c r="AO441" s="27"/>
      <c r="AP441" s="27"/>
      <c r="AT441" s="27"/>
      <c r="AU441" s="27"/>
    </row>
    <row r="442" spans="3:47" s="16" customFormat="1" ht="15" customHeight="1" x14ac:dyDescent="0.2">
      <c r="C442" s="21"/>
      <c r="F442" s="27"/>
      <c r="G442" s="27"/>
      <c r="H442" s="21"/>
      <c r="J442" s="21"/>
      <c r="K442" s="21"/>
      <c r="L442" s="27"/>
      <c r="M442" s="21"/>
      <c r="P442" s="27"/>
      <c r="Q442" s="27"/>
      <c r="U442" s="27"/>
      <c r="V442" s="27"/>
      <c r="Z442" s="27"/>
      <c r="AA442" s="27"/>
      <c r="AE442" s="27"/>
      <c r="AF442" s="27"/>
      <c r="AJ442" s="27"/>
      <c r="AK442" s="27"/>
      <c r="AO442" s="27"/>
      <c r="AP442" s="27"/>
      <c r="AT442" s="27"/>
      <c r="AU442" s="27"/>
    </row>
    <row r="443" spans="3:47" s="16" customFormat="1" ht="15" customHeight="1" x14ac:dyDescent="0.2">
      <c r="C443" s="21"/>
      <c r="F443" s="27"/>
      <c r="G443" s="27"/>
      <c r="H443" s="21"/>
      <c r="J443" s="21"/>
      <c r="K443" s="21"/>
      <c r="L443" s="27"/>
      <c r="M443" s="21"/>
      <c r="P443" s="27"/>
      <c r="Q443" s="27"/>
      <c r="U443" s="27"/>
      <c r="V443" s="27"/>
      <c r="Z443" s="27"/>
      <c r="AA443" s="27"/>
      <c r="AE443" s="27"/>
      <c r="AF443" s="27"/>
      <c r="AJ443" s="27"/>
      <c r="AK443" s="27"/>
      <c r="AO443" s="27"/>
      <c r="AP443" s="27"/>
      <c r="AT443" s="27"/>
      <c r="AU443" s="27"/>
    </row>
    <row r="444" spans="3:47" s="16" customFormat="1" ht="15" customHeight="1" x14ac:dyDescent="0.2">
      <c r="C444" s="21"/>
      <c r="F444" s="27"/>
      <c r="G444" s="27"/>
      <c r="H444" s="21"/>
      <c r="J444" s="21"/>
      <c r="K444" s="21"/>
      <c r="L444" s="27"/>
      <c r="M444" s="21"/>
      <c r="P444" s="27"/>
      <c r="Q444" s="27"/>
      <c r="U444" s="27"/>
      <c r="V444" s="27"/>
      <c r="Z444" s="27"/>
      <c r="AA444" s="27"/>
      <c r="AE444" s="27"/>
      <c r="AF444" s="27"/>
      <c r="AJ444" s="27"/>
      <c r="AK444" s="27"/>
      <c r="AO444" s="27"/>
      <c r="AP444" s="27"/>
      <c r="AT444" s="27"/>
      <c r="AU444" s="27"/>
    </row>
    <row r="445" spans="3:47" s="16" customFormat="1" ht="15" customHeight="1" x14ac:dyDescent="0.2">
      <c r="C445" s="21"/>
      <c r="F445" s="27"/>
      <c r="G445" s="27"/>
      <c r="H445" s="21"/>
      <c r="J445" s="21"/>
      <c r="K445" s="21"/>
      <c r="L445" s="27"/>
      <c r="M445" s="21"/>
      <c r="P445" s="27"/>
      <c r="Q445" s="27"/>
      <c r="U445" s="27"/>
      <c r="V445" s="27"/>
      <c r="Z445" s="27"/>
      <c r="AA445" s="27"/>
      <c r="AE445" s="27"/>
      <c r="AF445" s="27"/>
      <c r="AJ445" s="27"/>
      <c r="AK445" s="27"/>
      <c r="AO445" s="27"/>
      <c r="AP445" s="27"/>
      <c r="AT445" s="27"/>
      <c r="AU445" s="27"/>
    </row>
    <row r="446" spans="3:47" s="16" customFormat="1" ht="15" customHeight="1" x14ac:dyDescent="0.2">
      <c r="C446" s="21"/>
      <c r="F446" s="27"/>
      <c r="G446" s="27"/>
      <c r="H446" s="21"/>
      <c r="J446" s="21"/>
      <c r="K446" s="21"/>
      <c r="L446" s="27"/>
      <c r="M446" s="21"/>
      <c r="P446" s="27"/>
      <c r="Q446" s="27"/>
      <c r="U446" s="27"/>
      <c r="V446" s="27"/>
      <c r="Z446" s="27"/>
      <c r="AA446" s="27"/>
      <c r="AE446" s="27"/>
      <c r="AF446" s="27"/>
      <c r="AJ446" s="27"/>
      <c r="AK446" s="27"/>
      <c r="AO446" s="27"/>
      <c r="AP446" s="27"/>
      <c r="AT446" s="27"/>
      <c r="AU446" s="27"/>
    </row>
    <row r="447" spans="3:47" s="16" customFormat="1" ht="15" customHeight="1" x14ac:dyDescent="0.2">
      <c r="C447" s="21"/>
      <c r="F447" s="27"/>
      <c r="G447" s="27"/>
      <c r="H447" s="21"/>
      <c r="J447" s="21"/>
      <c r="K447" s="21"/>
      <c r="L447" s="27"/>
      <c r="M447" s="21"/>
      <c r="P447" s="27"/>
      <c r="Q447" s="27"/>
      <c r="U447" s="27"/>
      <c r="V447" s="27"/>
      <c r="Z447" s="27"/>
      <c r="AA447" s="27"/>
      <c r="AE447" s="27"/>
      <c r="AF447" s="27"/>
      <c r="AJ447" s="27"/>
      <c r="AK447" s="27"/>
      <c r="AO447" s="27"/>
      <c r="AP447" s="27"/>
      <c r="AT447" s="27"/>
      <c r="AU447" s="27"/>
    </row>
    <row r="448" spans="3:47" s="16" customFormat="1" ht="15" customHeight="1" x14ac:dyDescent="0.2">
      <c r="C448" s="21"/>
      <c r="F448" s="27"/>
      <c r="G448" s="27"/>
      <c r="H448" s="21"/>
      <c r="J448" s="21"/>
      <c r="K448" s="21"/>
      <c r="L448" s="27"/>
      <c r="M448" s="21"/>
      <c r="P448" s="27"/>
      <c r="Q448" s="27"/>
      <c r="U448" s="27"/>
      <c r="V448" s="27"/>
      <c r="Z448" s="27"/>
      <c r="AA448" s="27"/>
      <c r="AE448" s="27"/>
      <c r="AF448" s="27"/>
      <c r="AJ448" s="27"/>
      <c r="AK448" s="27"/>
      <c r="AO448" s="27"/>
      <c r="AP448" s="27"/>
      <c r="AT448" s="27"/>
      <c r="AU448" s="27"/>
    </row>
    <row r="449" spans="3:47" s="16" customFormat="1" ht="15" customHeight="1" x14ac:dyDescent="0.2">
      <c r="C449" s="21"/>
      <c r="F449" s="27"/>
      <c r="G449" s="27"/>
      <c r="H449" s="21"/>
      <c r="J449" s="21"/>
      <c r="K449" s="21"/>
      <c r="L449" s="27"/>
      <c r="M449" s="21"/>
      <c r="P449" s="27"/>
      <c r="Q449" s="27"/>
      <c r="U449" s="27"/>
      <c r="V449" s="27"/>
      <c r="Z449" s="27"/>
      <c r="AA449" s="27"/>
      <c r="AE449" s="27"/>
      <c r="AF449" s="27"/>
      <c r="AJ449" s="27"/>
      <c r="AK449" s="27"/>
      <c r="AO449" s="27"/>
      <c r="AP449" s="27"/>
      <c r="AT449" s="27"/>
      <c r="AU449" s="27"/>
    </row>
    <row r="450" spans="3:47" s="16" customFormat="1" ht="15" customHeight="1" x14ac:dyDescent="0.2">
      <c r="C450" s="21"/>
      <c r="F450" s="27"/>
      <c r="G450" s="27"/>
      <c r="H450" s="21"/>
      <c r="J450" s="21"/>
      <c r="K450" s="21"/>
      <c r="L450" s="27"/>
      <c r="M450" s="21"/>
      <c r="P450" s="27"/>
      <c r="Q450" s="27"/>
      <c r="U450" s="27"/>
      <c r="V450" s="27"/>
      <c r="Z450" s="27"/>
      <c r="AA450" s="27"/>
      <c r="AE450" s="27"/>
      <c r="AF450" s="27"/>
      <c r="AJ450" s="27"/>
      <c r="AK450" s="27"/>
      <c r="AO450" s="27"/>
      <c r="AP450" s="27"/>
      <c r="AT450" s="27"/>
      <c r="AU450" s="27"/>
    </row>
    <row r="451" spans="3:47" s="16" customFormat="1" ht="15" customHeight="1" x14ac:dyDescent="0.2">
      <c r="C451" s="21"/>
      <c r="F451" s="27"/>
      <c r="G451" s="27"/>
      <c r="H451" s="21"/>
      <c r="J451" s="21"/>
      <c r="K451" s="21"/>
      <c r="L451" s="27"/>
      <c r="M451" s="21"/>
      <c r="P451" s="27"/>
      <c r="Q451" s="27"/>
      <c r="U451" s="27"/>
      <c r="V451" s="27"/>
      <c r="Z451" s="27"/>
      <c r="AA451" s="27"/>
      <c r="AE451" s="27"/>
      <c r="AF451" s="27"/>
      <c r="AJ451" s="27"/>
      <c r="AK451" s="27"/>
      <c r="AO451" s="27"/>
      <c r="AP451" s="27"/>
      <c r="AT451" s="27"/>
      <c r="AU451" s="27"/>
    </row>
    <row r="452" spans="3:47" s="16" customFormat="1" ht="15" customHeight="1" x14ac:dyDescent="0.2">
      <c r="C452" s="21"/>
      <c r="F452" s="27"/>
      <c r="G452" s="27"/>
      <c r="H452" s="21"/>
      <c r="J452" s="21"/>
      <c r="K452" s="21"/>
      <c r="L452" s="27"/>
      <c r="M452" s="21"/>
      <c r="P452" s="27"/>
      <c r="Q452" s="27"/>
      <c r="U452" s="27"/>
      <c r="V452" s="27"/>
      <c r="Z452" s="27"/>
      <c r="AA452" s="27"/>
      <c r="AE452" s="27"/>
      <c r="AF452" s="27"/>
      <c r="AJ452" s="27"/>
      <c r="AK452" s="27"/>
      <c r="AO452" s="27"/>
      <c r="AP452" s="27"/>
      <c r="AT452" s="27"/>
      <c r="AU452" s="27"/>
    </row>
    <row r="453" spans="3:47" s="16" customFormat="1" ht="15" customHeight="1" x14ac:dyDescent="0.2">
      <c r="C453" s="21"/>
      <c r="F453" s="27"/>
      <c r="G453" s="27"/>
      <c r="H453" s="21"/>
      <c r="J453" s="21"/>
      <c r="K453" s="21"/>
      <c r="L453" s="27"/>
      <c r="M453" s="21"/>
      <c r="P453" s="27"/>
      <c r="Q453" s="27"/>
      <c r="U453" s="27"/>
      <c r="V453" s="27"/>
      <c r="Z453" s="27"/>
      <c r="AA453" s="27"/>
      <c r="AE453" s="27"/>
      <c r="AF453" s="27"/>
      <c r="AJ453" s="27"/>
      <c r="AK453" s="27"/>
      <c r="AO453" s="27"/>
      <c r="AP453" s="27"/>
      <c r="AT453" s="27"/>
      <c r="AU453" s="27"/>
    </row>
    <row r="454" spans="3:47" s="16" customFormat="1" ht="15" customHeight="1" x14ac:dyDescent="0.2">
      <c r="C454" s="21"/>
      <c r="F454" s="27"/>
      <c r="G454" s="27"/>
      <c r="H454" s="21"/>
      <c r="J454" s="21"/>
      <c r="K454" s="21"/>
      <c r="L454" s="27"/>
      <c r="M454" s="21"/>
      <c r="P454" s="27"/>
      <c r="Q454" s="27"/>
      <c r="U454" s="27"/>
      <c r="V454" s="27"/>
      <c r="Z454" s="27"/>
      <c r="AA454" s="27"/>
      <c r="AE454" s="27"/>
      <c r="AF454" s="27"/>
      <c r="AJ454" s="27"/>
      <c r="AK454" s="27"/>
      <c r="AO454" s="27"/>
      <c r="AP454" s="27"/>
      <c r="AT454" s="27"/>
      <c r="AU454" s="27"/>
    </row>
    <row r="455" spans="3:47" s="16" customFormat="1" ht="15" customHeight="1" x14ac:dyDescent="0.2">
      <c r="C455" s="21"/>
      <c r="F455" s="27"/>
      <c r="G455" s="27"/>
      <c r="H455" s="21"/>
      <c r="J455" s="21"/>
      <c r="K455" s="21"/>
      <c r="L455" s="27"/>
      <c r="M455" s="21"/>
      <c r="P455" s="27"/>
      <c r="Q455" s="27"/>
      <c r="U455" s="27"/>
      <c r="V455" s="27"/>
      <c r="Z455" s="27"/>
      <c r="AA455" s="27"/>
      <c r="AE455" s="27"/>
      <c r="AF455" s="27"/>
      <c r="AJ455" s="27"/>
      <c r="AK455" s="27"/>
      <c r="AO455" s="27"/>
      <c r="AP455" s="27"/>
      <c r="AT455" s="27"/>
      <c r="AU455" s="27"/>
    </row>
    <row r="456" spans="3:47" s="16" customFormat="1" ht="15" customHeight="1" x14ac:dyDescent="0.2">
      <c r="C456" s="21"/>
      <c r="F456" s="27"/>
      <c r="G456" s="27"/>
      <c r="H456" s="21"/>
      <c r="J456" s="21"/>
      <c r="K456" s="21"/>
      <c r="L456" s="27"/>
      <c r="M456" s="21"/>
      <c r="P456" s="27"/>
      <c r="Q456" s="27"/>
      <c r="U456" s="27"/>
      <c r="V456" s="27"/>
      <c r="Z456" s="27"/>
      <c r="AA456" s="27"/>
      <c r="AE456" s="27"/>
      <c r="AF456" s="27"/>
      <c r="AJ456" s="27"/>
      <c r="AK456" s="27"/>
      <c r="AO456" s="27"/>
      <c r="AP456" s="27"/>
      <c r="AT456" s="27"/>
      <c r="AU456" s="27"/>
    </row>
    <row r="457" spans="3:47" s="16" customFormat="1" ht="15" customHeight="1" x14ac:dyDescent="0.2">
      <c r="C457" s="21"/>
      <c r="F457" s="27"/>
      <c r="G457" s="27"/>
      <c r="H457" s="21"/>
      <c r="J457" s="21"/>
      <c r="K457" s="21"/>
      <c r="L457" s="27"/>
      <c r="M457" s="21"/>
      <c r="P457" s="27"/>
      <c r="Q457" s="27"/>
      <c r="U457" s="27"/>
      <c r="V457" s="27"/>
      <c r="Z457" s="27"/>
      <c r="AA457" s="27"/>
      <c r="AE457" s="27"/>
      <c r="AF457" s="27"/>
      <c r="AJ457" s="27"/>
      <c r="AK457" s="27"/>
      <c r="AO457" s="27"/>
      <c r="AP457" s="27"/>
      <c r="AT457" s="27"/>
      <c r="AU457" s="27"/>
    </row>
    <row r="458" spans="3:47" s="16" customFormat="1" ht="15" customHeight="1" x14ac:dyDescent="0.2">
      <c r="C458" s="21"/>
      <c r="F458" s="27"/>
      <c r="G458" s="27"/>
      <c r="H458" s="21"/>
      <c r="J458" s="21"/>
      <c r="K458" s="21"/>
      <c r="L458" s="27"/>
      <c r="M458" s="21"/>
      <c r="P458" s="27"/>
      <c r="Q458" s="27"/>
      <c r="U458" s="27"/>
      <c r="V458" s="27"/>
      <c r="Z458" s="27"/>
      <c r="AA458" s="27"/>
      <c r="AE458" s="27"/>
      <c r="AF458" s="27"/>
      <c r="AJ458" s="27"/>
      <c r="AK458" s="27"/>
      <c r="AO458" s="27"/>
      <c r="AP458" s="27"/>
      <c r="AT458" s="27"/>
      <c r="AU458" s="27"/>
    </row>
    <row r="459" spans="3:47" s="16" customFormat="1" ht="15" customHeight="1" x14ac:dyDescent="0.2">
      <c r="C459" s="21"/>
      <c r="F459" s="27"/>
      <c r="G459" s="27"/>
      <c r="H459" s="21"/>
      <c r="J459" s="21"/>
      <c r="K459" s="21"/>
      <c r="L459" s="27"/>
      <c r="M459" s="21"/>
      <c r="P459" s="27"/>
      <c r="Q459" s="27"/>
      <c r="U459" s="27"/>
      <c r="V459" s="27"/>
      <c r="Z459" s="27"/>
      <c r="AA459" s="27"/>
      <c r="AE459" s="27"/>
      <c r="AF459" s="27"/>
      <c r="AJ459" s="27"/>
      <c r="AK459" s="27"/>
      <c r="AO459" s="27"/>
      <c r="AP459" s="27"/>
      <c r="AT459" s="27"/>
      <c r="AU459" s="27"/>
    </row>
    <row r="460" spans="3:47" s="16" customFormat="1" ht="15" customHeight="1" x14ac:dyDescent="0.2">
      <c r="C460" s="21"/>
      <c r="F460" s="27"/>
      <c r="G460" s="27"/>
      <c r="H460" s="21"/>
      <c r="J460" s="21"/>
      <c r="K460" s="21"/>
      <c r="L460" s="27"/>
      <c r="M460" s="21"/>
      <c r="P460" s="27"/>
      <c r="Q460" s="27"/>
      <c r="U460" s="27"/>
      <c r="V460" s="27"/>
      <c r="Z460" s="27"/>
      <c r="AA460" s="27"/>
      <c r="AE460" s="27"/>
      <c r="AF460" s="27"/>
      <c r="AJ460" s="27"/>
      <c r="AK460" s="27"/>
      <c r="AO460" s="27"/>
      <c r="AP460" s="27"/>
      <c r="AT460" s="27"/>
      <c r="AU460" s="27"/>
    </row>
    <row r="461" spans="3:47" s="16" customFormat="1" ht="15" customHeight="1" x14ac:dyDescent="0.2">
      <c r="C461" s="21"/>
      <c r="F461" s="27"/>
      <c r="G461" s="27"/>
      <c r="H461" s="21"/>
      <c r="J461" s="21"/>
      <c r="K461" s="21"/>
      <c r="L461" s="27"/>
      <c r="M461" s="21"/>
      <c r="P461" s="27"/>
      <c r="Q461" s="27"/>
      <c r="U461" s="27"/>
      <c r="V461" s="27"/>
      <c r="Z461" s="27"/>
      <c r="AA461" s="27"/>
      <c r="AE461" s="27"/>
      <c r="AF461" s="27"/>
      <c r="AJ461" s="27"/>
      <c r="AK461" s="27"/>
      <c r="AO461" s="27"/>
      <c r="AP461" s="27"/>
      <c r="AT461" s="27"/>
      <c r="AU461" s="27"/>
    </row>
    <row r="462" spans="3:47" s="16" customFormat="1" ht="15" customHeight="1" x14ac:dyDescent="0.2">
      <c r="C462" s="21"/>
      <c r="F462" s="27"/>
      <c r="G462" s="27"/>
      <c r="H462" s="21"/>
      <c r="J462" s="21"/>
      <c r="K462" s="21"/>
      <c r="L462" s="27"/>
      <c r="M462" s="21"/>
      <c r="P462" s="27"/>
      <c r="Q462" s="27"/>
      <c r="U462" s="27"/>
      <c r="V462" s="27"/>
      <c r="Z462" s="27"/>
      <c r="AA462" s="27"/>
      <c r="AE462" s="27"/>
      <c r="AF462" s="27"/>
      <c r="AJ462" s="27"/>
      <c r="AK462" s="27"/>
      <c r="AO462" s="27"/>
      <c r="AP462" s="27"/>
      <c r="AT462" s="27"/>
      <c r="AU462" s="27"/>
    </row>
    <row r="463" spans="3:47" s="16" customFormat="1" ht="15" customHeight="1" x14ac:dyDescent="0.2">
      <c r="C463" s="21"/>
      <c r="F463" s="27"/>
      <c r="G463" s="27"/>
      <c r="H463" s="21"/>
      <c r="J463" s="21"/>
      <c r="K463" s="21"/>
      <c r="L463" s="27"/>
      <c r="M463" s="21"/>
      <c r="P463" s="27"/>
      <c r="Q463" s="27"/>
      <c r="U463" s="27"/>
      <c r="V463" s="27"/>
      <c r="Z463" s="27"/>
      <c r="AA463" s="27"/>
      <c r="AE463" s="27"/>
      <c r="AF463" s="27"/>
      <c r="AJ463" s="27"/>
      <c r="AK463" s="27"/>
      <c r="AO463" s="27"/>
      <c r="AP463" s="27"/>
      <c r="AT463" s="27"/>
      <c r="AU463" s="27"/>
    </row>
    <row r="464" spans="3:47" s="16" customFormat="1" ht="15" customHeight="1" x14ac:dyDescent="0.2">
      <c r="C464" s="21"/>
      <c r="F464" s="27"/>
      <c r="G464" s="27"/>
      <c r="H464" s="21"/>
      <c r="J464" s="21"/>
      <c r="K464" s="21"/>
      <c r="L464" s="27"/>
      <c r="M464" s="21"/>
      <c r="P464" s="27"/>
      <c r="Q464" s="27"/>
      <c r="U464" s="27"/>
      <c r="V464" s="27"/>
      <c r="Z464" s="27"/>
      <c r="AA464" s="27"/>
      <c r="AE464" s="27"/>
      <c r="AF464" s="27"/>
      <c r="AJ464" s="27"/>
      <c r="AK464" s="27"/>
      <c r="AO464" s="27"/>
      <c r="AP464" s="27"/>
      <c r="AT464" s="27"/>
      <c r="AU464" s="27"/>
    </row>
    <row r="465" spans="1:47" s="16" customFormat="1" ht="15" customHeight="1" x14ac:dyDescent="0.2">
      <c r="C465" s="21"/>
      <c r="F465" s="27"/>
      <c r="G465" s="27"/>
      <c r="H465" s="21"/>
      <c r="J465" s="21"/>
      <c r="K465" s="21"/>
      <c r="L465" s="27"/>
      <c r="M465" s="21"/>
      <c r="P465" s="27"/>
      <c r="Q465" s="27"/>
      <c r="U465" s="27"/>
      <c r="V465" s="27"/>
      <c r="Z465" s="27"/>
      <c r="AA465" s="27"/>
      <c r="AE465" s="27"/>
      <c r="AF465" s="27"/>
      <c r="AJ465" s="27"/>
      <c r="AK465" s="27"/>
      <c r="AO465" s="27"/>
      <c r="AP465" s="27"/>
      <c r="AT465" s="27"/>
      <c r="AU465" s="27"/>
    </row>
    <row r="466" spans="1:47" s="16" customFormat="1" ht="15" customHeight="1" x14ac:dyDescent="0.2">
      <c r="C466" s="21"/>
      <c r="F466" s="27"/>
      <c r="G466" s="27"/>
      <c r="H466" s="21"/>
      <c r="J466" s="21"/>
      <c r="K466" s="21"/>
      <c r="L466" s="27"/>
      <c r="M466" s="21"/>
      <c r="P466" s="27"/>
      <c r="Q466" s="27"/>
      <c r="U466" s="27"/>
      <c r="V466" s="27"/>
      <c r="Z466" s="27"/>
      <c r="AA466" s="27"/>
      <c r="AE466" s="27"/>
      <c r="AF466" s="27"/>
      <c r="AJ466" s="27"/>
      <c r="AK466" s="27"/>
      <c r="AO466" s="27"/>
      <c r="AP466" s="27"/>
      <c r="AT466" s="27"/>
      <c r="AU466" s="27"/>
    </row>
    <row r="467" spans="1:47" s="16" customFormat="1" ht="15" customHeight="1" x14ac:dyDescent="0.2">
      <c r="C467" s="21"/>
      <c r="F467" s="27"/>
      <c r="G467" s="27"/>
      <c r="H467" s="21"/>
      <c r="J467" s="21"/>
      <c r="K467" s="21"/>
      <c r="L467" s="27"/>
      <c r="M467" s="21"/>
      <c r="P467" s="27"/>
      <c r="Q467" s="27"/>
      <c r="U467" s="27"/>
      <c r="V467" s="27"/>
      <c r="Z467" s="27"/>
      <c r="AA467" s="27"/>
      <c r="AE467" s="27"/>
      <c r="AF467" s="27"/>
      <c r="AJ467" s="27"/>
      <c r="AK467" s="27"/>
      <c r="AO467" s="27"/>
      <c r="AP467" s="27"/>
      <c r="AT467" s="27"/>
      <c r="AU467" s="27"/>
    </row>
    <row r="468" spans="1:47" s="16" customFormat="1" ht="15" customHeight="1" x14ac:dyDescent="0.2">
      <c r="C468" s="21"/>
      <c r="F468" s="27"/>
      <c r="G468" s="27"/>
      <c r="H468" s="21"/>
      <c r="J468" s="21"/>
      <c r="K468" s="21"/>
      <c r="L468" s="27"/>
      <c r="M468" s="21"/>
      <c r="P468" s="27"/>
      <c r="Q468" s="27"/>
      <c r="U468" s="27"/>
      <c r="V468" s="27"/>
      <c r="Z468" s="27"/>
      <c r="AA468" s="27"/>
      <c r="AE468" s="27"/>
      <c r="AF468" s="27"/>
      <c r="AJ468" s="27"/>
      <c r="AK468" s="27"/>
      <c r="AO468" s="27"/>
      <c r="AP468" s="27"/>
      <c r="AT468" s="27"/>
      <c r="AU468" s="27"/>
    </row>
    <row r="469" spans="1:47" s="16" customFormat="1" ht="15" customHeight="1" x14ac:dyDescent="0.2">
      <c r="C469" s="21"/>
      <c r="F469" s="27"/>
      <c r="G469" s="27"/>
      <c r="H469" s="21"/>
      <c r="J469" s="21"/>
      <c r="K469" s="21"/>
      <c r="L469" s="27"/>
      <c r="M469" s="21"/>
      <c r="P469" s="27"/>
      <c r="Q469" s="27"/>
      <c r="U469" s="27"/>
      <c r="V469" s="27"/>
      <c r="Z469" s="27"/>
      <c r="AA469" s="27"/>
      <c r="AE469" s="27"/>
      <c r="AF469" s="27"/>
      <c r="AJ469" s="27"/>
      <c r="AK469" s="27"/>
      <c r="AO469" s="27"/>
      <c r="AP469" s="27"/>
      <c r="AT469" s="27"/>
      <c r="AU469" s="27"/>
    </row>
    <row r="470" spans="1:47" s="16" customFormat="1" ht="15" customHeight="1" x14ac:dyDescent="0.2">
      <c r="C470" s="21"/>
      <c r="F470" s="27"/>
      <c r="G470" s="27"/>
      <c r="H470" s="21"/>
      <c r="J470" s="21"/>
      <c r="K470" s="21"/>
      <c r="L470" s="27"/>
      <c r="M470" s="21"/>
      <c r="P470" s="27"/>
      <c r="Q470" s="27"/>
      <c r="U470" s="27"/>
      <c r="V470" s="27"/>
      <c r="Z470" s="27"/>
      <c r="AA470" s="27"/>
      <c r="AE470" s="27"/>
      <c r="AF470" s="27"/>
      <c r="AJ470" s="27"/>
      <c r="AK470" s="27"/>
      <c r="AO470" s="27"/>
      <c r="AP470" s="27"/>
      <c r="AT470" s="27"/>
      <c r="AU470" s="27"/>
    </row>
    <row r="471" spans="1:47" s="16" customFormat="1" ht="15" customHeight="1" x14ac:dyDescent="0.2">
      <c r="C471" s="21"/>
      <c r="F471" s="27"/>
      <c r="G471" s="27"/>
      <c r="H471" s="21"/>
      <c r="J471" s="21"/>
      <c r="K471" s="21"/>
      <c r="L471" s="27"/>
      <c r="M471" s="21"/>
      <c r="P471" s="27"/>
      <c r="Q471" s="27"/>
      <c r="U471" s="27"/>
      <c r="V471" s="27"/>
      <c r="Z471" s="27"/>
      <c r="AA471" s="27"/>
      <c r="AE471" s="27"/>
      <c r="AF471" s="27"/>
      <c r="AJ471" s="27"/>
      <c r="AK471" s="27"/>
      <c r="AO471" s="27"/>
      <c r="AP471" s="27"/>
      <c r="AT471" s="27"/>
      <c r="AU471" s="27"/>
    </row>
    <row r="472" spans="1:47" s="16" customFormat="1" ht="15" customHeight="1" x14ac:dyDescent="0.2">
      <c r="C472" s="21"/>
      <c r="F472" s="27"/>
      <c r="G472" s="27"/>
      <c r="H472" s="21"/>
      <c r="J472" s="21"/>
      <c r="K472" s="21"/>
      <c r="L472" s="27"/>
      <c r="M472" s="21"/>
      <c r="P472" s="27"/>
      <c r="Q472" s="27"/>
      <c r="U472" s="27"/>
      <c r="V472" s="27"/>
      <c r="Z472" s="27"/>
      <c r="AA472" s="27"/>
      <c r="AE472" s="27"/>
      <c r="AF472" s="27"/>
      <c r="AJ472" s="27"/>
      <c r="AK472" s="27"/>
      <c r="AO472" s="27"/>
      <c r="AP472" s="27"/>
      <c r="AT472" s="27"/>
      <c r="AU472" s="27"/>
    </row>
    <row r="473" spans="1:47" s="16" customFormat="1" ht="15" customHeight="1" x14ac:dyDescent="0.2">
      <c r="C473" s="21"/>
      <c r="F473" s="27"/>
      <c r="G473" s="27"/>
      <c r="H473" s="21"/>
      <c r="J473" s="21"/>
      <c r="K473" s="21"/>
      <c r="L473" s="27"/>
      <c r="M473" s="21"/>
      <c r="P473" s="27"/>
      <c r="Q473" s="27"/>
      <c r="U473" s="27"/>
      <c r="V473" s="27"/>
      <c r="Z473" s="27"/>
      <c r="AA473" s="27"/>
      <c r="AE473" s="27"/>
      <c r="AF473" s="27"/>
      <c r="AJ473" s="27"/>
      <c r="AK473" s="27"/>
      <c r="AO473" s="27"/>
      <c r="AP473" s="27"/>
      <c r="AT473" s="27"/>
      <c r="AU473" s="27"/>
    </row>
    <row r="474" spans="1:47" s="16" customFormat="1" ht="15" customHeight="1" x14ac:dyDescent="0.2">
      <c r="C474" s="21"/>
      <c r="F474" s="27"/>
      <c r="G474" s="27"/>
      <c r="H474" s="21"/>
      <c r="J474" s="21"/>
      <c r="K474" s="21"/>
      <c r="L474" s="27"/>
      <c r="M474" s="21"/>
      <c r="P474" s="27"/>
      <c r="Q474" s="27"/>
      <c r="U474" s="27"/>
      <c r="V474" s="27"/>
      <c r="Z474" s="27"/>
      <c r="AA474" s="27"/>
      <c r="AE474" s="27"/>
      <c r="AF474" s="27"/>
      <c r="AJ474" s="27"/>
      <c r="AK474" s="27"/>
      <c r="AO474" s="27"/>
      <c r="AP474" s="27"/>
      <c r="AT474" s="27"/>
      <c r="AU474" s="27"/>
    </row>
    <row r="475" spans="1:47" s="16" customFormat="1" ht="15" customHeight="1" x14ac:dyDescent="0.2">
      <c r="C475" s="21"/>
      <c r="F475" s="27"/>
      <c r="G475" s="27"/>
      <c r="H475" s="21"/>
      <c r="J475" s="21"/>
      <c r="K475" s="21"/>
      <c r="L475" s="27"/>
      <c r="M475" s="21"/>
      <c r="P475" s="27"/>
      <c r="Q475" s="27"/>
      <c r="U475" s="27"/>
      <c r="V475" s="27"/>
      <c r="Z475" s="27"/>
      <c r="AA475" s="27"/>
      <c r="AE475" s="27"/>
      <c r="AF475" s="27"/>
      <c r="AJ475" s="27"/>
      <c r="AK475" s="27"/>
      <c r="AO475" s="27"/>
      <c r="AP475" s="27"/>
      <c r="AT475" s="27"/>
      <c r="AU475" s="27"/>
    </row>
    <row r="476" spans="1:47" s="16" customFormat="1" ht="15" customHeight="1" x14ac:dyDescent="0.2">
      <c r="A476" s="4"/>
      <c r="C476" s="21"/>
      <c r="F476" s="27"/>
      <c r="G476" s="27"/>
      <c r="H476" s="21"/>
      <c r="J476" s="21"/>
      <c r="K476" s="21"/>
      <c r="L476" s="27"/>
      <c r="M476" s="21"/>
      <c r="P476" s="27"/>
      <c r="Q476" s="27"/>
      <c r="U476" s="27"/>
      <c r="V476" s="27"/>
      <c r="Z476" s="27"/>
      <c r="AA476" s="27"/>
      <c r="AE476" s="27"/>
      <c r="AF476" s="27"/>
      <c r="AJ476" s="27"/>
      <c r="AK476" s="27"/>
      <c r="AO476" s="27"/>
      <c r="AP476" s="27"/>
      <c r="AT476" s="27"/>
      <c r="AU476" s="27"/>
    </row>
    <row r="477" spans="1:47" s="16" customFormat="1" ht="15" customHeight="1" x14ac:dyDescent="0.2">
      <c r="A477" s="4"/>
      <c r="C477" s="21"/>
      <c r="F477" s="5"/>
      <c r="G477" s="27"/>
      <c r="H477" s="21"/>
      <c r="J477" s="21"/>
      <c r="K477" s="21"/>
      <c r="L477" s="27"/>
      <c r="M477" s="21"/>
      <c r="P477" s="27"/>
      <c r="Q477" s="27"/>
      <c r="U477" s="27"/>
      <c r="V477" s="27"/>
      <c r="Z477" s="27"/>
      <c r="AA477" s="27"/>
      <c r="AE477" s="27"/>
      <c r="AF477" s="27"/>
      <c r="AJ477" s="27"/>
      <c r="AK477" s="27"/>
      <c r="AO477" s="27"/>
      <c r="AP477" s="27"/>
      <c r="AT477" s="27"/>
      <c r="AU477" s="27"/>
    </row>
    <row r="478" spans="1:47" s="16" customFormat="1" ht="15" customHeight="1" x14ac:dyDescent="0.2">
      <c r="A478" s="4"/>
      <c r="B478" s="4"/>
      <c r="C478" s="8"/>
      <c r="D478" s="4"/>
      <c r="E478" s="4"/>
      <c r="F478" s="5"/>
      <c r="G478" s="27"/>
      <c r="H478" s="21"/>
      <c r="J478" s="21"/>
      <c r="K478" s="21"/>
      <c r="L478" s="27"/>
      <c r="M478" s="21"/>
      <c r="P478" s="27"/>
      <c r="Q478" s="27"/>
      <c r="U478" s="27"/>
      <c r="V478" s="27"/>
      <c r="Z478" s="27"/>
      <c r="AA478" s="27"/>
      <c r="AE478" s="27"/>
      <c r="AF478" s="27"/>
      <c r="AJ478" s="27"/>
      <c r="AK478" s="27"/>
      <c r="AO478" s="27"/>
      <c r="AP478" s="27"/>
      <c r="AT478" s="27"/>
      <c r="AU478" s="27"/>
    </row>
    <row r="479" spans="1:47" s="16" customFormat="1" ht="15" customHeight="1" x14ac:dyDescent="0.2">
      <c r="A479" s="4"/>
      <c r="B479" s="4"/>
      <c r="C479" s="8"/>
      <c r="D479" s="4"/>
      <c r="E479" s="4"/>
      <c r="F479" s="5"/>
      <c r="G479" s="27"/>
      <c r="H479" s="21"/>
      <c r="J479" s="21"/>
      <c r="K479" s="21"/>
      <c r="L479" s="27"/>
      <c r="M479" s="21"/>
      <c r="P479" s="27"/>
      <c r="Q479" s="27"/>
      <c r="U479" s="27"/>
      <c r="V479" s="27"/>
      <c r="Z479" s="27"/>
      <c r="AA479" s="27"/>
      <c r="AE479" s="27"/>
      <c r="AF479" s="27"/>
      <c r="AJ479" s="27"/>
      <c r="AK479" s="27"/>
      <c r="AO479" s="27"/>
      <c r="AP479" s="27"/>
      <c r="AT479" s="27"/>
      <c r="AU479" s="27"/>
    </row>
    <row r="480" spans="1:47" s="16" customFormat="1" ht="15" customHeight="1" x14ac:dyDescent="0.2">
      <c r="A480" s="4"/>
      <c r="B480" s="4"/>
      <c r="C480" s="8"/>
      <c r="D480" s="4"/>
      <c r="E480" s="4"/>
      <c r="F480" s="5"/>
      <c r="G480" s="27"/>
      <c r="H480" s="21"/>
      <c r="J480" s="21"/>
      <c r="K480" s="21"/>
      <c r="L480" s="27"/>
      <c r="M480" s="21"/>
      <c r="P480" s="27"/>
      <c r="Q480" s="27"/>
      <c r="U480" s="27"/>
      <c r="V480" s="27"/>
      <c r="Z480" s="27"/>
      <c r="AA480" s="27"/>
      <c r="AE480" s="27"/>
      <c r="AF480" s="27"/>
      <c r="AJ480" s="27"/>
      <c r="AK480" s="27"/>
      <c r="AO480" s="27"/>
      <c r="AP480" s="27"/>
      <c r="AT480" s="27"/>
      <c r="AU480" s="27"/>
    </row>
    <row r="481" spans="1:115" s="16" customFormat="1" ht="15" customHeight="1" x14ac:dyDescent="0.2">
      <c r="A481" s="4"/>
      <c r="B481" s="4"/>
      <c r="C481" s="8"/>
      <c r="D481" s="4"/>
      <c r="E481" s="4"/>
      <c r="F481" s="5"/>
      <c r="G481" s="27"/>
      <c r="H481" s="21"/>
      <c r="J481" s="21"/>
      <c r="K481" s="21"/>
      <c r="L481" s="27"/>
      <c r="M481" s="21"/>
      <c r="P481" s="27"/>
      <c r="Q481" s="27"/>
      <c r="U481" s="27"/>
      <c r="V481" s="27"/>
      <c r="Z481" s="27"/>
      <c r="AA481" s="27"/>
      <c r="AE481" s="27"/>
      <c r="AF481" s="27"/>
      <c r="AJ481" s="27"/>
      <c r="AK481" s="27"/>
      <c r="AO481" s="27"/>
      <c r="AP481" s="27"/>
      <c r="AT481" s="27"/>
      <c r="AU481" s="27"/>
    </row>
    <row r="482" spans="1:115" s="16" customFormat="1" ht="15" customHeight="1" x14ac:dyDescent="0.2">
      <c r="A482" s="4"/>
      <c r="B482" s="4"/>
      <c r="C482" s="8"/>
      <c r="D482" s="4"/>
      <c r="E482" s="4"/>
      <c r="F482" s="5"/>
      <c r="G482" s="27"/>
      <c r="H482" s="21"/>
      <c r="J482" s="21"/>
      <c r="K482" s="21"/>
      <c r="L482" s="27"/>
      <c r="M482" s="21"/>
      <c r="P482" s="27"/>
      <c r="Q482" s="27"/>
      <c r="U482" s="27"/>
      <c r="V482" s="27"/>
      <c r="Z482" s="27"/>
      <c r="AA482" s="27"/>
      <c r="AE482" s="27"/>
      <c r="AF482" s="27"/>
      <c r="AJ482" s="27"/>
      <c r="AK482" s="27"/>
      <c r="AO482" s="27"/>
      <c r="AP482" s="27"/>
      <c r="AT482" s="27"/>
      <c r="AU482" s="27"/>
    </row>
    <row r="483" spans="1:115" s="16" customFormat="1" ht="15" customHeight="1" x14ac:dyDescent="0.2">
      <c r="A483" s="4"/>
      <c r="B483" s="4"/>
      <c r="C483" s="8"/>
      <c r="D483" s="4"/>
      <c r="E483" s="4"/>
      <c r="F483" s="5"/>
      <c r="G483" s="27"/>
      <c r="H483" s="21"/>
      <c r="J483" s="21"/>
      <c r="K483" s="21"/>
      <c r="L483" s="27"/>
      <c r="M483" s="21"/>
      <c r="P483" s="27"/>
      <c r="Q483" s="27"/>
      <c r="U483" s="27"/>
      <c r="V483" s="27"/>
      <c r="Z483" s="27"/>
      <c r="AA483" s="27"/>
      <c r="AE483" s="27"/>
      <c r="AF483" s="27"/>
      <c r="AJ483" s="27"/>
      <c r="AK483" s="27"/>
      <c r="AO483" s="27"/>
      <c r="AP483" s="27"/>
      <c r="AT483" s="27"/>
      <c r="AU483" s="27"/>
    </row>
    <row r="484" spans="1:115" s="16" customFormat="1" ht="15" customHeight="1" x14ac:dyDescent="0.2">
      <c r="A484" s="4"/>
      <c r="B484" s="4"/>
      <c r="C484" s="8"/>
      <c r="D484" s="4"/>
      <c r="E484" s="4"/>
      <c r="F484" s="5"/>
      <c r="G484" s="27"/>
      <c r="H484" s="21"/>
      <c r="J484" s="21"/>
      <c r="K484" s="21"/>
      <c r="L484" s="27"/>
      <c r="M484" s="21"/>
      <c r="P484" s="27"/>
      <c r="Q484" s="27"/>
      <c r="U484" s="27"/>
      <c r="V484" s="27"/>
      <c r="Z484" s="27"/>
      <c r="AA484" s="27"/>
      <c r="AE484" s="27"/>
      <c r="AF484" s="27"/>
      <c r="AJ484" s="27"/>
      <c r="AK484" s="27"/>
      <c r="AO484" s="27"/>
      <c r="AP484" s="27"/>
      <c r="AT484" s="27"/>
      <c r="AU484" s="27"/>
    </row>
    <row r="485" spans="1:115" s="16" customFormat="1" ht="15" customHeight="1" x14ac:dyDescent="0.2">
      <c r="A485" s="4"/>
      <c r="B485" s="4"/>
      <c r="C485" s="8"/>
      <c r="D485" s="4"/>
      <c r="E485" s="4"/>
      <c r="F485" s="5"/>
      <c r="G485" s="27"/>
      <c r="H485" s="21"/>
      <c r="J485" s="21"/>
      <c r="K485" s="21"/>
      <c r="L485" s="27"/>
      <c r="M485" s="21"/>
      <c r="P485" s="27"/>
      <c r="Q485" s="27"/>
      <c r="U485" s="27"/>
      <c r="V485" s="27"/>
      <c r="Z485" s="27"/>
      <c r="AA485" s="27"/>
      <c r="AE485" s="27"/>
      <c r="AF485" s="27"/>
      <c r="AJ485" s="27"/>
      <c r="AK485" s="27"/>
      <c r="AO485" s="27"/>
      <c r="AP485" s="27"/>
      <c r="AT485" s="27"/>
      <c r="AU485" s="27"/>
    </row>
    <row r="486" spans="1:115" s="16" customFormat="1" ht="15" customHeight="1" x14ac:dyDescent="0.2">
      <c r="A486" s="4"/>
      <c r="B486" s="4"/>
      <c r="C486" s="8"/>
      <c r="D486" s="4"/>
      <c r="E486" s="4"/>
      <c r="F486" s="5"/>
      <c r="G486" s="27"/>
      <c r="H486" s="21"/>
      <c r="J486" s="21"/>
      <c r="K486" s="21"/>
      <c r="L486" s="27"/>
      <c r="M486" s="21"/>
      <c r="P486" s="27"/>
      <c r="Q486" s="27"/>
      <c r="U486" s="27"/>
      <c r="V486" s="27"/>
      <c r="Z486" s="27"/>
      <c r="AA486" s="27"/>
      <c r="AE486" s="27"/>
      <c r="AF486" s="27"/>
      <c r="AJ486" s="27"/>
      <c r="AK486" s="27"/>
      <c r="AO486" s="27"/>
      <c r="AP486" s="27"/>
      <c r="AT486" s="27"/>
      <c r="AU486" s="27"/>
    </row>
    <row r="487" spans="1:115" s="16" customFormat="1" ht="15" customHeight="1" x14ac:dyDescent="0.2">
      <c r="A487" s="4"/>
      <c r="B487" s="4"/>
      <c r="C487" s="8"/>
      <c r="D487" s="4"/>
      <c r="E487" s="4"/>
      <c r="F487" s="5"/>
      <c r="G487" s="27"/>
      <c r="H487" s="21"/>
      <c r="J487" s="21"/>
      <c r="K487" s="21"/>
      <c r="L487" s="27"/>
      <c r="M487" s="21"/>
      <c r="P487" s="27"/>
      <c r="Q487" s="27"/>
      <c r="U487" s="27"/>
      <c r="V487" s="27"/>
      <c r="Z487" s="27"/>
      <c r="AA487" s="27"/>
      <c r="AE487" s="27"/>
      <c r="AF487" s="27"/>
      <c r="AJ487" s="27"/>
      <c r="AK487" s="27"/>
      <c r="AO487" s="27"/>
      <c r="AP487" s="27"/>
      <c r="AT487" s="27"/>
      <c r="AU487" s="27"/>
    </row>
    <row r="488" spans="1:115" s="16" customFormat="1" ht="15" customHeight="1" x14ac:dyDescent="0.2">
      <c r="A488" s="4"/>
      <c r="B488" s="4"/>
      <c r="C488" s="8"/>
      <c r="D488" s="4"/>
      <c r="E488" s="4"/>
      <c r="F488" s="5"/>
      <c r="G488" s="27"/>
      <c r="H488" s="21"/>
      <c r="J488" s="21"/>
      <c r="K488" s="21"/>
      <c r="L488" s="27"/>
      <c r="M488" s="21"/>
      <c r="P488" s="27"/>
      <c r="Q488" s="27"/>
      <c r="U488" s="27"/>
      <c r="V488" s="27"/>
      <c r="Z488" s="27"/>
      <c r="AA488" s="27"/>
      <c r="AE488" s="27"/>
      <c r="AF488" s="27"/>
      <c r="AJ488" s="27"/>
      <c r="AK488" s="27"/>
      <c r="AO488" s="27"/>
      <c r="AP488" s="27"/>
      <c r="AT488" s="27"/>
      <c r="AU488" s="27"/>
    </row>
    <row r="489" spans="1:115" s="16" customFormat="1" ht="15" customHeight="1" x14ac:dyDescent="0.2">
      <c r="A489" s="4"/>
      <c r="B489" s="4"/>
      <c r="C489" s="8"/>
      <c r="D489" s="4"/>
      <c r="E489" s="4"/>
      <c r="F489" s="5"/>
      <c r="G489" s="27"/>
      <c r="H489" s="21"/>
      <c r="J489" s="21"/>
      <c r="K489" s="21"/>
      <c r="L489" s="27"/>
      <c r="M489" s="21"/>
      <c r="P489" s="27"/>
      <c r="Q489" s="27"/>
      <c r="U489" s="27"/>
      <c r="V489" s="27"/>
      <c r="Z489" s="27"/>
      <c r="AA489" s="27"/>
      <c r="AE489" s="27"/>
      <c r="AF489" s="27"/>
      <c r="AJ489" s="27"/>
      <c r="AK489" s="27"/>
      <c r="AO489" s="27"/>
      <c r="AP489" s="27"/>
      <c r="AT489" s="27"/>
      <c r="AU489" s="27"/>
    </row>
    <row r="490" spans="1:115" s="16" customFormat="1" ht="15" customHeight="1" x14ac:dyDescent="0.2">
      <c r="A490" s="4"/>
      <c r="B490" s="4"/>
      <c r="C490" s="8"/>
      <c r="D490" s="4"/>
      <c r="E490" s="4"/>
      <c r="F490" s="5"/>
      <c r="G490" s="27"/>
      <c r="H490" s="21"/>
      <c r="J490" s="21"/>
      <c r="K490" s="21"/>
      <c r="L490" s="27"/>
      <c r="M490" s="21"/>
      <c r="P490" s="27"/>
      <c r="Q490" s="27"/>
      <c r="U490" s="27"/>
      <c r="V490" s="27"/>
      <c r="Z490" s="27"/>
      <c r="AA490" s="27"/>
      <c r="AE490" s="27"/>
      <c r="AF490" s="27"/>
      <c r="AJ490" s="27"/>
      <c r="AK490" s="27"/>
      <c r="AO490" s="27"/>
      <c r="AP490" s="27"/>
      <c r="AT490" s="27"/>
      <c r="AU490" s="27"/>
    </row>
    <row r="491" spans="1:115" s="16" customFormat="1" ht="15" customHeight="1" x14ac:dyDescent="0.2">
      <c r="A491" s="4"/>
      <c r="B491" s="4"/>
      <c r="C491" s="8"/>
      <c r="D491" s="4"/>
      <c r="E491" s="4"/>
      <c r="F491" s="5"/>
      <c r="G491" s="27"/>
      <c r="H491" s="6"/>
      <c r="I491" s="4"/>
      <c r="J491" s="6"/>
      <c r="K491" s="6"/>
      <c r="L491" s="27"/>
      <c r="M491" s="21"/>
      <c r="P491" s="27"/>
      <c r="Q491" s="27"/>
      <c r="U491" s="27"/>
      <c r="V491" s="27"/>
      <c r="Z491" s="27"/>
      <c r="AA491" s="27"/>
      <c r="AE491" s="27"/>
      <c r="AF491" s="27"/>
      <c r="AJ491" s="27"/>
      <c r="AK491" s="27"/>
      <c r="AO491" s="27"/>
      <c r="AP491" s="27"/>
      <c r="AT491" s="27"/>
      <c r="AU491" s="27"/>
    </row>
    <row r="492" spans="1:115" s="16" customFormat="1" ht="15" customHeight="1" x14ac:dyDescent="0.2">
      <c r="A492" s="4"/>
      <c r="B492" s="4"/>
      <c r="C492" s="8"/>
      <c r="D492" s="4"/>
      <c r="E492" s="4"/>
      <c r="F492" s="5"/>
      <c r="G492" s="27"/>
      <c r="H492" s="6"/>
      <c r="I492" s="4"/>
      <c r="J492" s="6"/>
      <c r="K492" s="6"/>
      <c r="L492" s="5"/>
      <c r="M492" s="21"/>
      <c r="P492" s="27"/>
      <c r="Q492" s="5"/>
      <c r="U492" s="27"/>
      <c r="V492" s="27"/>
      <c r="W492" s="4"/>
      <c r="X492" s="4"/>
      <c r="Y492" s="4"/>
      <c r="Z492" s="5"/>
      <c r="AA492" s="5"/>
      <c r="AB492" s="4"/>
      <c r="AC492" s="4"/>
      <c r="AD492" s="4"/>
      <c r="AE492" s="5"/>
      <c r="AF492" s="5"/>
      <c r="AG492" s="4"/>
      <c r="AH492" s="4"/>
      <c r="AI492" s="4"/>
      <c r="AJ492" s="27"/>
      <c r="AK492" s="27"/>
      <c r="AO492" s="5"/>
      <c r="AP492" s="5"/>
      <c r="AQ492" s="4"/>
      <c r="AR492" s="4"/>
      <c r="AS492" s="4"/>
      <c r="AT492" s="5"/>
      <c r="AU492" s="5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</row>
    <row r="493" spans="1:115" s="16" customFormat="1" ht="15" customHeight="1" x14ac:dyDescent="0.2">
      <c r="A493" s="4"/>
      <c r="B493" s="4"/>
      <c r="C493" s="8"/>
      <c r="D493" s="4"/>
      <c r="E493" s="4"/>
      <c r="F493" s="5"/>
      <c r="G493" s="5"/>
      <c r="H493" s="6"/>
      <c r="I493" s="4"/>
      <c r="J493" s="6"/>
      <c r="K493" s="6"/>
      <c r="L493" s="5"/>
      <c r="M493" s="21"/>
      <c r="P493" s="27"/>
      <c r="Q493" s="5"/>
      <c r="U493" s="27"/>
      <c r="V493" s="27"/>
      <c r="W493" s="4"/>
      <c r="X493" s="4"/>
      <c r="Y493" s="4"/>
      <c r="Z493" s="5"/>
      <c r="AA493" s="5"/>
      <c r="AB493" s="4"/>
      <c r="AC493" s="4"/>
      <c r="AD493" s="4"/>
      <c r="AE493" s="5"/>
      <c r="AF493" s="5"/>
      <c r="AG493" s="4"/>
      <c r="AH493" s="4"/>
      <c r="AI493" s="4"/>
      <c r="AJ493" s="27"/>
      <c r="AK493" s="27"/>
      <c r="AO493" s="5"/>
      <c r="AP493" s="5"/>
      <c r="AQ493" s="4"/>
      <c r="AR493" s="4"/>
      <c r="AS493" s="4"/>
      <c r="AT493" s="5"/>
      <c r="AU493" s="5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</row>
    <row r="494" spans="1:115" s="16" customFormat="1" ht="15" customHeight="1" x14ac:dyDescent="0.2">
      <c r="A494" s="4"/>
      <c r="B494" s="4"/>
      <c r="C494" s="8"/>
      <c r="D494" s="4"/>
      <c r="E494" s="4"/>
      <c r="F494" s="5"/>
      <c r="G494" s="5"/>
      <c r="H494" s="6"/>
      <c r="I494" s="4"/>
      <c r="J494" s="6"/>
      <c r="K494" s="6"/>
      <c r="L494" s="5"/>
      <c r="M494" s="6"/>
      <c r="N494" s="4"/>
      <c r="O494" s="4"/>
      <c r="P494" s="5"/>
      <c r="Q494" s="5"/>
      <c r="R494" s="4"/>
      <c r="S494" s="4"/>
      <c r="T494" s="4"/>
      <c r="U494" s="5"/>
      <c r="V494" s="5"/>
      <c r="W494" s="4"/>
      <c r="X494" s="4"/>
      <c r="Y494" s="4"/>
      <c r="Z494" s="5"/>
      <c r="AA494" s="5"/>
      <c r="AB494" s="4"/>
      <c r="AC494" s="4"/>
      <c r="AD494" s="4"/>
      <c r="AE494" s="5"/>
      <c r="AF494" s="5"/>
      <c r="AG494" s="4"/>
      <c r="AH494" s="4"/>
      <c r="AI494" s="4"/>
      <c r="AJ494" s="5"/>
      <c r="AK494" s="5"/>
      <c r="AL494" s="4"/>
      <c r="AM494" s="4"/>
      <c r="AN494" s="4"/>
      <c r="AO494" s="5"/>
      <c r="AP494" s="5"/>
      <c r="AQ494" s="4"/>
      <c r="AR494" s="4"/>
      <c r="AS494" s="4"/>
      <c r="AT494" s="5"/>
      <c r="AU494" s="5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</row>
    <row r="495" spans="1:115" s="16" customFormat="1" ht="15" customHeight="1" x14ac:dyDescent="0.2">
      <c r="A495" s="4"/>
      <c r="B495" s="4"/>
      <c r="C495" s="8"/>
      <c r="D495" s="4"/>
      <c r="E495" s="4"/>
      <c r="F495" s="5"/>
      <c r="G495" s="5"/>
      <c r="H495" s="6"/>
      <c r="I495" s="4"/>
      <c r="J495" s="6"/>
      <c r="K495" s="6"/>
      <c r="L495" s="5"/>
      <c r="M495" s="6"/>
      <c r="N495" s="4"/>
      <c r="O495" s="4"/>
      <c r="P495" s="5"/>
      <c r="Q495" s="5"/>
      <c r="R495" s="4"/>
      <c r="S495" s="4"/>
      <c r="T495" s="4"/>
      <c r="U495" s="5"/>
      <c r="V495" s="5"/>
      <c r="W495" s="4"/>
      <c r="X495" s="4"/>
      <c r="Y495" s="4"/>
      <c r="Z495" s="5"/>
      <c r="AA495" s="5"/>
      <c r="AB495" s="4"/>
      <c r="AC495" s="4"/>
      <c r="AD495" s="4"/>
      <c r="AE495" s="5"/>
      <c r="AF495" s="5"/>
      <c r="AG495" s="4"/>
      <c r="AH495" s="4"/>
      <c r="AI495" s="4"/>
      <c r="AJ495" s="5"/>
      <c r="AK495" s="5"/>
      <c r="AL495" s="4"/>
      <c r="AM495" s="4"/>
      <c r="AN495" s="4"/>
      <c r="AO495" s="5"/>
      <c r="AP495" s="5"/>
      <c r="AQ495" s="4"/>
      <c r="AR495" s="4"/>
      <c r="AS495" s="4"/>
      <c r="AT495" s="5"/>
      <c r="AU495" s="5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</row>
    <row r="496" spans="1:115" s="16" customFormat="1" ht="15" customHeight="1" x14ac:dyDescent="0.2">
      <c r="A496" s="4"/>
      <c r="B496" s="4"/>
      <c r="C496" s="8"/>
      <c r="D496" s="4"/>
      <c r="E496" s="4"/>
      <c r="F496" s="5"/>
      <c r="G496" s="5"/>
      <c r="H496" s="6"/>
      <c r="I496" s="4"/>
      <c r="J496" s="6"/>
      <c r="K496" s="6"/>
      <c r="L496" s="5"/>
      <c r="M496" s="6"/>
      <c r="N496" s="4"/>
      <c r="O496" s="4"/>
      <c r="P496" s="5"/>
      <c r="Q496" s="5"/>
      <c r="R496" s="4"/>
      <c r="S496" s="4"/>
      <c r="T496" s="4"/>
      <c r="U496" s="5"/>
      <c r="V496" s="5"/>
      <c r="W496" s="4"/>
      <c r="X496" s="4"/>
      <c r="Y496" s="4"/>
      <c r="Z496" s="5"/>
      <c r="AA496" s="5"/>
      <c r="AB496" s="4"/>
      <c r="AC496" s="4"/>
      <c r="AD496" s="4"/>
      <c r="AE496" s="5"/>
      <c r="AF496" s="5"/>
      <c r="AG496" s="4"/>
      <c r="AH496" s="4"/>
      <c r="AI496" s="4"/>
      <c r="AJ496" s="5"/>
      <c r="AK496" s="5"/>
      <c r="AL496" s="4"/>
      <c r="AM496" s="4"/>
      <c r="AN496" s="4"/>
      <c r="AO496" s="5"/>
      <c r="AP496" s="5"/>
      <c r="AQ496" s="4"/>
      <c r="AR496" s="4"/>
      <c r="AS496" s="4"/>
      <c r="AT496" s="5"/>
      <c r="AU496" s="5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</row>
    <row r="497" spans="1:115" s="16" customFormat="1" ht="15" customHeight="1" x14ac:dyDescent="0.2">
      <c r="A497" s="4"/>
      <c r="B497" s="4"/>
      <c r="C497" s="8"/>
      <c r="D497" s="4"/>
      <c r="E497" s="4"/>
      <c r="F497" s="5"/>
      <c r="G497" s="5"/>
      <c r="H497" s="6"/>
      <c r="I497" s="4"/>
      <c r="J497" s="6"/>
      <c r="K497" s="6"/>
      <c r="L497" s="5"/>
      <c r="M497" s="6"/>
      <c r="N497" s="4"/>
      <c r="O497" s="4"/>
      <c r="P497" s="5"/>
      <c r="Q497" s="5"/>
      <c r="R497" s="4"/>
      <c r="S497" s="4"/>
      <c r="T497" s="4"/>
      <c r="U497" s="5"/>
      <c r="V497" s="5"/>
      <c r="W497" s="4"/>
      <c r="X497" s="4"/>
      <c r="Y497" s="4"/>
      <c r="Z497" s="5"/>
      <c r="AA497" s="5"/>
      <c r="AB497" s="4"/>
      <c r="AC497" s="4"/>
      <c r="AD497" s="4"/>
      <c r="AE497" s="5"/>
      <c r="AF497" s="5"/>
      <c r="AG497" s="4"/>
      <c r="AH497" s="4"/>
      <c r="AI497" s="4"/>
      <c r="AJ497" s="5"/>
      <c r="AK497" s="5"/>
      <c r="AL497" s="4"/>
      <c r="AM497" s="4"/>
      <c r="AN497" s="4"/>
      <c r="AO497" s="5"/>
      <c r="AP497" s="5"/>
      <c r="AQ497" s="4"/>
      <c r="AR497" s="4"/>
      <c r="AS497" s="4"/>
      <c r="AT497" s="5"/>
      <c r="AU497" s="5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</row>
    <row r="498" spans="1:115" s="16" customFormat="1" ht="15" customHeight="1" x14ac:dyDescent="0.2">
      <c r="A498" s="4"/>
      <c r="B498" s="4"/>
      <c r="C498" s="8"/>
      <c r="D498" s="4"/>
      <c r="E498" s="4"/>
      <c r="F498" s="5"/>
      <c r="G498" s="5"/>
      <c r="H498" s="6"/>
      <c r="I498" s="4"/>
      <c r="J498" s="6"/>
      <c r="K498" s="6"/>
      <c r="L498" s="5"/>
      <c r="M498" s="6"/>
      <c r="N498" s="4"/>
      <c r="O498" s="4"/>
      <c r="P498" s="5"/>
      <c r="Q498" s="5"/>
      <c r="R498" s="4"/>
      <c r="S498" s="4"/>
      <c r="T498" s="4"/>
      <c r="U498" s="5"/>
      <c r="V498" s="5"/>
      <c r="W498" s="4"/>
      <c r="X498" s="4"/>
      <c r="Y498" s="4"/>
      <c r="Z498" s="5"/>
      <c r="AA498" s="5"/>
      <c r="AB498" s="4"/>
      <c r="AC498" s="4"/>
      <c r="AD498" s="4"/>
      <c r="AE498" s="5"/>
      <c r="AF498" s="5"/>
      <c r="AG498" s="4"/>
      <c r="AH498" s="4"/>
      <c r="AI498" s="4"/>
      <c r="AJ498" s="5"/>
      <c r="AK498" s="5"/>
      <c r="AL498" s="4"/>
      <c r="AM498" s="4"/>
      <c r="AN498" s="4"/>
      <c r="AO498" s="5"/>
      <c r="AP498" s="5"/>
      <c r="AQ498" s="4"/>
      <c r="AR498" s="4"/>
      <c r="AS498" s="4"/>
      <c r="AT498" s="5"/>
      <c r="AU498" s="5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</row>
    <row r="499" spans="1:115" s="16" customFormat="1" ht="15" customHeight="1" x14ac:dyDescent="0.2">
      <c r="A499" s="4"/>
      <c r="B499" s="4"/>
      <c r="C499" s="8"/>
      <c r="D499" s="4"/>
      <c r="E499" s="4"/>
      <c r="F499" s="5"/>
      <c r="G499" s="5"/>
      <c r="H499" s="6"/>
      <c r="I499" s="4"/>
      <c r="J499" s="6"/>
      <c r="K499" s="6"/>
      <c r="L499" s="5"/>
      <c r="M499" s="6"/>
      <c r="N499" s="4"/>
      <c r="O499" s="4"/>
      <c r="P499" s="5"/>
      <c r="Q499" s="5"/>
      <c r="R499" s="4"/>
      <c r="S499" s="4"/>
      <c r="T499" s="4"/>
      <c r="U499" s="5"/>
      <c r="V499" s="5"/>
      <c r="W499" s="4"/>
      <c r="X499" s="4"/>
      <c r="Y499" s="4"/>
      <c r="Z499" s="5"/>
      <c r="AA499" s="5"/>
      <c r="AB499" s="4"/>
      <c r="AC499" s="4"/>
      <c r="AD499" s="4"/>
      <c r="AE499" s="5"/>
      <c r="AF499" s="5"/>
      <c r="AG499" s="4"/>
      <c r="AH499" s="4"/>
      <c r="AI499" s="4"/>
      <c r="AJ499" s="5"/>
      <c r="AK499" s="5"/>
      <c r="AL499" s="4"/>
      <c r="AM499" s="4"/>
      <c r="AN499" s="4"/>
      <c r="AO499" s="5"/>
      <c r="AP499" s="5"/>
      <c r="AQ499" s="4"/>
      <c r="AR499" s="4"/>
      <c r="AS499" s="4"/>
      <c r="AT499" s="5"/>
      <c r="AU499" s="5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</row>
    <row r="500" spans="1:115" s="16" customFormat="1" ht="15" customHeight="1" x14ac:dyDescent="0.2">
      <c r="A500" s="4"/>
      <c r="B500" s="4"/>
      <c r="C500" s="8"/>
      <c r="D500" s="4"/>
      <c r="E500" s="4"/>
      <c r="F500" s="5"/>
      <c r="G500" s="5"/>
      <c r="H500" s="6"/>
      <c r="I500" s="4"/>
      <c r="J500" s="6"/>
      <c r="K500" s="6"/>
      <c r="L500" s="5"/>
      <c r="M500" s="6"/>
      <c r="N500" s="4"/>
      <c r="O500" s="4"/>
      <c r="P500" s="5"/>
      <c r="Q500" s="5"/>
      <c r="R500" s="4"/>
      <c r="S500" s="4"/>
      <c r="T500" s="4"/>
      <c r="U500" s="5"/>
      <c r="V500" s="5"/>
      <c r="W500" s="4"/>
      <c r="X500" s="4"/>
      <c r="Y500" s="4"/>
      <c r="Z500" s="5"/>
      <c r="AA500" s="5"/>
      <c r="AB500" s="4"/>
      <c r="AC500" s="4"/>
      <c r="AD500" s="4"/>
      <c r="AE500" s="5"/>
      <c r="AF500" s="5"/>
      <c r="AG500" s="4"/>
      <c r="AH500" s="4"/>
      <c r="AI500" s="4"/>
      <c r="AJ500" s="5"/>
      <c r="AK500" s="5"/>
      <c r="AL500" s="4"/>
      <c r="AM500" s="4"/>
      <c r="AN500" s="4"/>
      <c r="AO500" s="5"/>
      <c r="AP500" s="5"/>
      <c r="AQ500" s="4"/>
      <c r="AR500" s="4"/>
      <c r="AS500" s="4"/>
      <c r="AT500" s="5"/>
      <c r="AU500" s="5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</row>
    <row r="501" spans="1:115" s="16" customFormat="1" ht="15" customHeight="1" x14ac:dyDescent="0.2">
      <c r="A501" s="4"/>
      <c r="B501" s="4"/>
      <c r="C501" s="8"/>
      <c r="D501" s="4"/>
      <c r="E501" s="4"/>
      <c r="F501" s="5"/>
      <c r="G501" s="5"/>
      <c r="H501" s="6"/>
      <c r="I501" s="4"/>
      <c r="J501" s="6"/>
      <c r="K501" s="6"/>
      <c r="L501" s="5"/>
      <c r="M501" s="6"/>
      <c r="N501" s="4"/>
      <c r="O501" s="4"/>
      <c r="P501" s="5"/>
      <c r="Q501" s="5"/>
      <c r="R501" s="4"/>
      <c r="S501" s="4"/>
      <c r="T501" s="4"/>
      <c r="U501" s="5"/>
      <c r="V501" s="5"/>
      <c r="W501" s="4"/>
      <c r="X501" s="4"/>
      <c r="Y501" s="4"/>
      <c r="Z501" s="5"/>
      <c r="AA501" s="5"/>
      <c r="AB501" s="4"/>
      <c r="AC501" s="4"/>
      <c r="AD501" s="4"/>
      <c r="AE501" s="5"/>
      <c r="AF501" s="5"/>
      <c r="AG501" s="4"/>
      <c r="AH501" s="4"/>
      <c r="AI501" s="4"/>
      <c r="AJ501" s="5"/>
      <c r="AK501" s="5"/>
      <c r="AL501" s="4"/>
      <c r="AM501" s="4"/>
      <c r="AN501" s="4"/>
      <c r="AO501" s="5"/>
      <c r="AP501" s="5"/>
      <c r="AQ501" s="4"/>
      <c r="AR501" s="4"/>
      <c r="AS501" s="4"/>
      <c r="AT501" s="5"/>
      <c r="AU501" s="5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</row>
    <row r="502" spans="1:115" s="16" customFormat="1" ht="15" customHeight="1" x14ac:dyDescent="0.2">
      <c r="A502" s="4"/>
      <c r="B502" s="4"/>
      <c r="C502" s="8"/>
      <c r="D502" s="4"/>
      <c r="E502" s="4"/>
      <c r="F502" s="5"/>
      <c r="G502" s="5"/>
      <c r="H502" s="6"/>
      <c r="I502" s="4"/>
      <c r="J502" s="6"/>
      <c r="K502" s="6"/>
      <c r="L502" s="5"/>
      <c r="M502" s="6"/>
      <c r="N502" s="4"/>
      <c r="O502" s="4"/>
      <c r="P502" s="5"/>
      <c r="Q502" s="5"/>
      <c r="R502" s="4"/>
      <c r="S502" s="4"/>
      <c r="T502" s="4"/>
      <c r="U502" s="5"/>
      <c r="V502" s="5"/>
      <c r="W502" s="4"/>
      <c r="X502" s="4"/>
      <c r="Y502" s="4"/>
      <c r="Z502" s="5"/>
      <c r="AA502" s="5"/>
      <c r="AB502" s="4"/>
      <c r="AC502" s="4"/>
      <c r="AD502" s="4"/>
      <c r="AE502" s="5"/>
      <c r="AF502" s="5"/>
      <c r="AG502" s="4"/>
      <c r="AH502" s="4"/>
      <c r="AI502" s="4"/>
      <c r="AJ502" s="5"/>
      <c r="AK502" s="5"/>
      <c r="AL502" s="4"/>
      <c r="AM502" s="4"/>
      <c r="AN502" s="4"/>
      <c r="AO502" s="5"/>
      <c r="AP502" s="5"/>
      <c r="AQ502" s="4"/>
      <c r="AR502" s="4"/>
      <c r="AS502" s="4"/>
      <c r="AT502" s="5"/>
      <c r="AU502" s="5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</row>
    <row r="503" spans="1:115" ht="10.9" customHeight="1" x14ac:dyDescent="0.2"/>
    <row r="504" spans="1:115" ht="10.9" customHeight="1" x14ac:dyDescent="0.2"/>
  </sheetData>
  <mergeCells count="7">
    <mergeCell ref="G96:H96"/>
    <mergeCell ref="Q9:T9"/>
    <mergeCell ref="H12:I12"/>
    <mergeCell ref="W24:X24"/>
    <mergeCell ref="AB33:AD34"/>
    <mergeCell ref="W39:Y40"/>
    <mergeCell ref="AB46:AC46"/>
  </mergeCells>
  <pageMargins left="0.7" right="0.7" top="0.75" bottom="0.75" header="0.3" footer="0.3"/>
  <pageSetup paperSize="9" scale="43" orientation="landscape" r:id="rId1"/>
  <rowBreaks count="1" manualBreakCount="1">
    <brk id="175" max="16383" man="1"/>
  </rowBreaks>
  <colBreaks count="4" manualBreakCount="4">
    <brk id="18" max="1048575" man="1"/>
    <brk id="33" max="1048575" man="1"/>
    <brk id="53" max="1048575" man="1"/>
    <brk id="8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pam 5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Charlotte Mitchell</dc:creator>
  <cp:lastModifiedBy>A Hill</cp:lastModifiedBy>
  <dcterms:created xsi:type="dcterms:W3CDTF">2020-12-18T13:42:45Z</dcterms:created>
  <dcterms:modified xsi:type="dcterms:W3CDTF">2021-05-31T07:53:21Z</dcterms:modified>
</cp:coreProperties>
</file>